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0215" windowHeight="7080"/>
  </bookViews>
  <sheets>
    <sheet name="Plan1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4" i="1"/>
  <c r="J113" l="1"/>
  <c r="J127"/>
  <c r="I146" l="1"/>
  <c r="J146" s="1"/>
  <c r="J97"/>
  <c r="I100"/>
  <c r="J100" s="1"/>
  <c r="I128"/>
  <c r="J128" s="1"/>
  <c r="I109"/>
  <c r="J109" s="1"/>
  <c r="I151" l="1"/>
  <c r="J151" s="1"/>
  <c r="I152"/>
  <c r="J152" s="1"/>
  <c r="I150"/>
  <c r="J150" s="1"/>
  <c r="I147"/>
  <c r="J147" s="1"/>
  <c r="J149" l="1"/>
  <c r="I140"/>
  <c r="J140" s="1"/>
  <c r="I141"/>
  <c r="J141" s="1"/>
  <c r="I142"/>
  <c r="J142" s="1"/>
  <c r="I143"/>
  <c r="J143" s="1"/>
  <c r="I144"/>
  <c r="J144" s="1"/>
  <c r="I145"/>
  <c r="J145" s="1"/>
  <c r="I139"/>
  <c r="J139" s="1"/>
  <c r="J138"/>
  <c r="I137"/>
  <c r="J137" s="1"/>
  <c r="I136"/>
  <c r="J136" s="1"/>
  <c r="I135"/>
  <c r="J135" s="1"/>
  <c r="J132" l="1"/>
  <c r="J95"/>
  <c r="I99"/>
  <c r="I134"/>
  <c r="J134" s="1"/>
  <c r="I133"/>
  <c r="J133" s="1"/>
  <c r="I125"/>
  <c r="J125" s="1"/>
  <c r="I78"/>
  <c r="J78"/>
  <c r="I77"/>
  <c r="J77" s="1"/>
  <c r="I76"/>
  <c r="J76" s="1"/>
  <c r="I75"/>
  <c r="J75" s="1"/>
  <c r="I110"/>
  <c r="J110" s="1"/>
  <c r="I111"/>
  <c r="J111" s="1"/>
  <c r="I106"/>
  <c r="J106" s="1"/>
  <c r="I105"/>
  <c r="J105" s="1"/>
  <c r="I49"/>
  <c r="J49" s="1"/>
  <c r="G47"/>
  <c r="J47" s="1"/>
  <c r="I48"/>
  <c r="J48" s="1"/>
  <c r="G48"/>
  <c r="I26"/>
  <c r="J26" s="1"/>
  <c r="I25"/>
  <c r="J25" s="1"/>
  <c r="I23"/>
  <c r="J23" s="1"/>
  <c r="J74" l="1"/>
  <c r="J108"/>
  <c r="J104"/>
  <c r="I72"/>
  <c r="J72" s="1"/>
  <c r="I71"/>
  <c r="J71" s="1"/>
  <c r="I124" l="1"/>
  <c r="J124" s="1"/>
  <c r="J123" s="1"/>
  <c r="I121"/>
  <c r="J121" s="1"/>
  <c r="I119"/>
  <c r="J119" s="1"/>
  <c r="J118" s="1"/>
  <c r="I70"/>
  <c r="J70" s="1"/>
  <c r="I27"/>
  <c r="J27" s="1"/>
  <c r="I24"/>
  <c r="J24" s="1"/>
  <c r="I83"/>
  <c r="J83" s="1"/>
  <c r="I22"/>
  <c r="J22" s="1"/>
  <c r="I21"/>
  <c r="J21" s="1"/>
  <c r="I69"/>
  <c r="J69" s="1"/>
  <c r="I68"/>
  <c r="J68" s="1"/>
  <c r="G67"/>
  <c r="G66"/>
  <c r="G65"/>
  <c r="I67"/>
  <c r="I66"/>
  <c r="G62"/>
  <c r="G63" s="1"/>
  <c r="I62"/>
  <c r="I56"/>
  <c r="J56" s="1"/>
  <c r="I59"/>
  <c r="J59" s="1"/>
  <c r="I58"/>
  <c r="J58" s="1"/>
  <c r="I60"/>
  <c r="I54"/>
  <c r="I53"/>
  <c r="J53" s="1"/>
  <c r="J99"/>
  <c r="I98"/>
  <c r="J98" s="1"/>
  <c r="G46"/>
  <c r="I18"/>
  <c r="J18" s="1"/>
  <c r="J17" s="1"/>
  <c r="I46"/>
  <c r="I103"/>
  <c r="J103" s="1"/>
  <c r="J102" s="1"/>
  <c r="I94"/>
  <c r="J94" s="1"/>
  <c r="I93"/>
  <c r="J93" s="1"/>
  <c r="I90"/>
  <c r="J90" s="1"/>
  <c r="I89"/>
  <c r="J89" s="1"/>
  <c r="I88"/>
  <c r="J88" s="1"/>
  <c r="I86"/>
  <c r="J86" s="1"/>
  <c r="I85"/>
  <c r="J85" s="1"/>
  <c r="I84"/>
  <c r="J84" s="1"/>
  <c r="I82"/>
  <c r="J82" s="1"/>
  <c r="J20" l="1"/>
  <c r="J92"/>
  <c r="J87"/>
  <c r="J81"/>
  <c r="J67"/>
  <c r="J66"/>
  <c r="J46"/>
  <c r="J62"/>
  <c r="J60"/>
  <c r="J57" s="1"/>
  <c r="J54"/>
  <c r="I55"/>
  <c r="J55" s="1"/>
  <c r="I63"/>
  <c r="J63" s="1"/>
  <c r="I45"/>
  <c r="J45" s="1"/>
  <c r="I43"/>
  <c r="J43" s="1"/>
  <c r="I42"/>
  <c r="J42" s="1"/>
  <c r="I39"/>
  <c r="J39" s="1"/>
  <c r="J38" s="1"/>
  <c r="J80" l="1"/>
  <c r="J52"/>
  <c r="J50" s="1"/>
  <c r="J61"/>
  <c r="I115"/>
  <c r="J115" s="1"/>
  <c r="I32"/>
  <c r="J32" s="1"/>
  <c r="I33"/>
  <c r="J33" s="1"/>
  <c r="I35"/>
  <c r="J35" s="1"/>
  <c r="I37"/>
  <c r="J37" s="1"/>
  <c r="J36" s="1"/>
  <c r="J44"/>
  <c r="J41" s="1"/>
  <c r="I65"/>
  <c r="J65" s="1"/>
  <c r="J64" s="1"/>
  <c r="I116"/>
  <c r="J116" s="1"/>
  <c r="I117"/>
  <c r="J117" s="1"/>
  <c r="I122"/>
  <c r="J122" s="1"/>
  <c r="J120" s="1"/>
  <c r="I15"/>
  <c r="J15" s="1"/>
  <c r="J14" s="1"/>
  <c r="J114" l="1"/>
  <c r="J34"/>
  <c r="J31"/>
  <c r="J30" l="1"/>
  <c r="J29" s="1"/>
  <c r="J131" l="1"/>
</calcChain>
</file>

<file path=xl/sharedStrings.xml><?xml version="1.0" encoding="utf-8"?>
<sst xmlns="http://schemas.openxmlformats.org/spreadsheetml/2006/main" count="449" uniqueCount="242">
  <si>
    <t>ITEM</t>
  </si>
  <si>
    <t>FONTE</t>
  </si>
  <si>
    <t>DESCRIÇÃO DOS SERVIÇOS</t>
  </si>
  <si>
    <t>UNID.</t>
  </si>
  <si>
    <t>QUANT.</t>
  </si>
  <si>
    <t>CUSTO C/ BDI</t>
  </si>
  <si>
    <t>VALOR (R$)</t>
  </si>
  <si>
    <t>COBERTURA DA QUADRA DE ESPORTE</t>
  </si>
  <si>
    <t>SERVIÇOS PRELIMINARES</t>
  </si>
  <si>
    <t>1.1</t>
  </si>
  <si>
    <t>SINAPI</t>
  </si>
  <si>
    <t>74209/001</t>
  </si>
  <si>
    <t>PLACA DE OBRA EM CHAPA ZINCADA, INSTALADA</t>
  </si>
  <si>
    <t>M2</t>
  </si>
  <si>
    <t>BDI (%) :</t>
  </si>
  <si>
    <t xml:space="preserve">CUSTO </t>
  </si>
  <si>
    <t>TOTAL:</t>
  </si>
  <si>
    <t>M3</t>
  </si>
  <si>
    <t>M</t>
  </si>
  <si>
    <t>KG</t>
  </si>
  <si>
    <t>AÇO</t>
  </si>
  <si>
    <t>CONCRETO</t>
  </si>
  <si>
    <t>FORMA</t>
  </si>
  <si>
    <t>SUPERESTRUTURA</t>
  </si>
  <si>
    <t>4.1</t>
  </si>
  <si>
    <t>4.2</t>
  </si>
  <si>
    <t>4.3</t>
  </si>
  <si>
    <t>4.3.1</t>
  </si>
  <si>
    <t>4.2.1</t>
  </si>
  <si>
    <t>4.1.1</t>
  </si>
  <si>
    <t>4.1.2</t>
  </si>
  <si>
    <t>4.1.3</t>
  </si>
  <si>
    <t>ARMAÇÃO DE ESTRUTURAS DE CONCRETO ARMADO, EXCETO VIGAS, PILARES, LAJES E FUNDAÇÕES, UTILIZANDO AÇO CA-60 DE 5,0 MM - MONTAGEM. AF_12/2015</t>
  </si>
  <si>
    <t>CONCRETAGEM DE PILARES, FCK = 25 MPA, COM USO DE BALDES EM EDIFICAÇÃO COM SEÇÃO MÉDIA DE PILARES MENOR OU IGUAL A 0,25 M² - LANÇAMENTO, ADENSAMENTO E ACABAMENTO. AF_12/2015</t>
  </si>
  <si>
    <t>COBERTURA</t>
  </si>
  <si>
    <t>PINTURA</t>
  </si>
  <si>
    <t>5.1</t>
  </si>
  <si>
    <t>6.1</t>
  </si>
  <si>
    <t>QUADRO DE DISTRIBUIÇÃO DE ENERGIA EM CHAPA DE AÇO GALVANIZADO, DE EMBUTIR, COM BARRAMENTO TRIFÁSICO, PARA 12 DISJUNTORES DIN 100A - FORNECIMENTO E INSTALAÇÃO. AF_10/2020</t>
  </si>
  <si>
    <t>DISJUNTOR MONOPOLAR TIPO DIN, CORRENTE NOMINAL DE 10A - FORNECIMENTO E INSTALAÇÃO. AF_10/2020</t>
  </si>
  <si>
    <t>INSTALAÇÃO ELÉTRICA - 127V</t>
  </si>
  <si>
    <t>CENTRO DE DISTRIBUIÇÃO</t>
  </si>
  <si>
    <t>8.1</t>
  </si>
  <si>
    <t>DISJUNTOR BIPOLAR TIPO DIN, CORRENTE NOMINAL DE 20A - FORNECIMENTO E INSTALAÇÃO. AF_10/2020</t>
  </si>
  <si>
    <t>ELETRODUTOS E ACESSÓRIOS</t>
  </si>
  <si>
    <t>CABOS E FIOS CONDUTORES</t>
  </si>
  <si>
    <t>CABO DE COBRE FLEXÍVEL ISOLADO, 2,5 MM², ANTI-CHAMA 450/750 V, PARA CIRCUITOS TERMINAIS - FORNECIMENTO E INSTALAÇÃO. AF_12/2015</t>
  </si>
  <si>
    <t>TOMADAS</t>
  </si>
  <si>
    <t>TOMADA MÉDIA DE EMBUTIR (1 MÓDULO), 2P+T 20 A, INCLUINDO SUPORTE E PLACA - FORNECIMENTO E INSTALAÇÃO. AF_12/2015</t>
  </si>
  <si>
    <t>VALOR TOTAL:</t>
  </si>
  <si>
    <t>DATA:</t>
  </si>
  <si>
    <t>DEMOLIÇÃOS E RETIRADAS</t>
  </si>
  <si>
    <t>REMOÇÃO DE PLACAS E PILARETES DE CONCRETO, DE FORMA MANUAL, COM REAPROVEITAMENTO. AF_12/2017</t>
  </si>
  <si>
    <t>REMOÇÃO DE FORROS DE MADEIRA DE FORMA MANUAL, SEM REAPROVEITAMENTO. AF_12/2017</t>
  </si>
  <si>
    <t>FABRICAÇÃO DE FÔRMA PARA VIGAS, COM MADEIRA SERRADA, E = 25 MM. AF_09/2020</t>
  </si>
  <si>
    <t>ARMAÇÃO DE ESTRUTURAS DE CONCRETO ARMADO, EXCETO VIGAS, PILARES, LAJES E FUNDAÇÕES, UTILIZANDO AÇO CA-50 DE 8,0 MM - MONTAGEM. AF_12/2015</t>
  </si>
  <si>
    <t>LAJE PRÉ-MOLDADA UNIDIRECIONAL, BIAPOIADA, PARA FORRO, ENCHIMENTO EM CERÂMICA, VIGOTA CONVENCIONAL, ALTURA TOTAL DA LAJE (ENCHIMENTO+CAPA) =(8+3). AF_11/2020</t>
  </si>
  <si>
    <t xml:space="preserve">LAJE </t>
  </si>
  <si>
    <t>TRAMA DE MADEIRA COMPOSTA POR RIPAS, CAIBROS E TERÇAS PARA TELHADOS DE ATÉ 2 ÁGUAS PARA TELHA CERÂMICA CAPA-CANAL, INCLUSO TRANSPORTE VERTICAL. AF_07/2019</t>
  </si>
  <si>
    <t>FABRICAÇÃO E INSTALAÇÃO DE TESOURA INTEIRA EM MADEIRA NÃO APARELHADA, VÃO DE 3 M, PARA TELHA CERÂMICA OU DE CONCRETO, INCLUSO IÇAMENTO. AF_07/2019</t>
  </si>
  <si>
    <t>CUMEEIRA PARA TELHA CERÂMICA EMBOÇADA COM ARGAMASSA TRAÇO 1:2:9 (CIMENTO, CAL E AREIA) PARA TELHADOS COM ATÉ 2 ÁGUAS, INCLUSO TRANSPORTE VERTICAL. AF_07/2019</t>
  </si>
  <si>
    <t>EMBOÇO, PARA RECEBIMENTO DE CERÂMICA, EM ARGAMASSA TRAÇO 1:2:8, PREPARO MANUAL, APLICADO MANUALMENTE EM FACES INTERNAS DE PAREDES, PARA AMBIENTE COM ÁREA ENTRE 5M2 E 10M2, ESPESSURA DE 10MM, COM EXECUÇÃO DE TALISCAS. AF_06/2014</t>
  </si>
  <si>
    <t>CHAPISCO APLICADO EM ALVENARIAS E ESTRUTURAS DE CONCRETO INTERNAS, COM COLHER DE PEDREIRO. ARGAMASSA TRAÇO 1:3 COM PREPARO EM BETONEIRA 400L. AF_06/2014</t>
  </si>
  <si>
    <t>ARQUIBANCADA</t>
  </si>
  <si>
    <t>EMBOÇO OU MASSA ÚNICA EM ARGAMASSA TRAÇO 1:2:8, PREPARO MECÂNICO COM BETONEIRA 400 L, APLICADA MANUALMENTE EM PANOS DE FACHADA COM PRESENÇA DE VÃOS, ESPESSURA DE 25 MM. AF_06/2014</t>
  </si>
  <si>
    <t>INSTALAÇÕES HIDROSSANITÁRIAS</t>
  </si>
  <si>
    <t>BARRA DE APOIO RETA, EM ACO INOX POLIDO, COMPRIMENTO 90 CM, FIXADA NA PAREDE - FORNECIMENTO E INSTALAÇÃO. AF_01/2020</t>
  </si>
  <si>
    <t xml:space="preserve"> VASO SANITÁRIO SIFONADO COM CAIXA ACOPLADA LOUÇA BRANCA, INCLUSO ENGATE FLEXÍVEL EM PLÁSTICO BRANCO, 1/2 X 40CM - FORNECIMENTO E INSTALAÇÃO. AF_01/2020</t>
  </si>
  <si>
    <t>(COMPOSIÇÃO REPRESENTATIVA) DO SERVIÇO DE INSTALAÇÃO DE TUBOS DE PVC, SOLDÁVEL, ÁGUA FRIA, DN 40 MM (INSTALADO EM PRUMADA), INCLUSIVE CONEXÕES, CORTES E FIXAÇÕES, PARA PRÉDIOS. AF_10/2015</t>
  </si>
  <si>
    <t>(COMPOSIÇÃO REPRESENTATIVA) DO SERVIÇO DE INSTALAÇÃO DE TUBOS DE PVC, SOLDÁVEL, ÁGUA FRIA, DN 25 MM (INSTALADO EM RAMAL, SUB-RAMAL, RAMAL DE DISTRIBUIÇÃO OU PRUMADA), INCLUSIVE CONEXÕES, CORTES E FIXAÇÕES. AF_10/2015</t>
  </si>
  <si>
    <t>ESGOTO</t>
  </si>
  <si>
    <t xml:space="preserve"> (COMPOSIÇÃO REPRESENTATIVA) DO SERVIÇO DE INSTALAÇÃO DE TUBO DE PVC, SÉRIE NORMAL, ESGOTO PREDIAL, DN 50 MM (INSTALADO EM RAMAL DE DESCARGA OU RAMAL DE ESGOTO SANITÁRIO), INCLUSIVE CONEXÕES, CORTES E FIXAÇÕES PARA, PRÉDIOS. AF_10/2015</t>
  </si>
  <si>
    <t>SUMIDOURO CIRCULAR, EM CONCRETO PRÉ-MOLDADO, DIÂMETRO INTERNO = 1,88 M , ALTURA INTERNA = 2,00 M, ÁREA DE INFILTRAÇÃO: 13,1 M² (PARA 5 CONTRIBUINTES). AF_12/2020</t>
  </si>
  <si>
    <t>TANQUE SÉPTICO CIRCULAR, EM CONCRETO PRÉ-MOLDADO, DIÂMETRO INTERNO = 1,10 M, ALTURA INTERNA = 2,50 M, VOLUME ÚTIL: 2138,2 L (PARA 5 CONTRIBUINTES). AF_12/2020</t>
  </si>
  <si>
    <t>ALVENARIA DE VEDAÇÃO DE BLOCOS CERÂMICOS FURADOS NA VERTICAL DE 14X19X39 CM (ESPESSURA 14 CM) E ARGAMASSA DE ASSENTAMENTO COM PREPARO MANUAL. AF_12/2021</t>
  </si>
  <si>
    <t>DEMOLIÇÃO DE ALVENARIA DE BLOCO FURADO, DE FORMA MANUAL, SEM REAPROVEI TAMENTO. AF_12/2017.(CENTRO DE TELEMÁTICA)</t>
  </si>
  <si>
    <t>MOVIMENTAÇÃO DE TERRA</t>
  </si>
  <si>
    <t>REATERRO MANUAL APILOADO COM SOQUETE. AF_10/2017</t>
  </si>
  <si>
    <t>FORRO EM RÉGUAS DE PVC, FRISADO, PARA AMBIENTES COMERCIAIS, INCLUSIVE ESTRUTURA DE FIXAÇÃO. AF_05/2017_P(SALA TELEMATICA)</t>
  </si>
  <si>
    <t>REVESTIMENTO CERÂMICO PARA PISO COM PLACAS TIPO ESMALTADA EXTRA DE DIMENSÕES 35X35 CM APLICADA EM AMBIENTES DE ÁREA ENTRE 5 M2 E 10 M2. AF_06/2014</t>
  </si>
  <si>
    <t>CONTRAPISO EM ARGAMASSA TRAÇO 1:4 (CIMENTO E AREIA), PREPARO MECÂNICO COM BETONEIRA 400 L, APLICADO EM ÁREAS SECAS SOBRE LAJE, NÃO ADERIDO,ACABAMENTO NÃO REFORÇADO, ESPESSURA 5CM. AF_07/2021</t>
  </si>
  <si>
    <t>PAISAGISMO E EQUIPAMENTOS EXTERNOS</t>
  </si>
  <si>
    <t>ALAMBRADO PARA QUADRA POLIESPORTIVA, ESTRUTURADO POR TUBOS DE ACO GALVANIZADO, (MONTANTES COM DIAMETRO 2", TRAVESSAS E ESCORAS COM DIÂMETRO 1 ¼), COM TELA DE ARAME GALVANIZADO, FIO 14 BWG E MALHA QUADRADA 5X5CM (EXCETO MURETA). AF_03/2021</t>
  </si>
  <si>
    <t>VASO SANITARIO SIFONADO CONVENCIONAL PARA PCD SEM FURO FRONTAL COM LOUÇA BRANCA SEM ASSENTO, INCLUSO CONJUNTO DE LIGAÇÃO PARA BACIA SANITÁRIA AJUSTÁVEL - FORNECIMENTO E INSTALAÇÃO. AF_01/2020</t>
  </si>
  <si>
    <t>COTAÇÃO</t>
  </si>
  <si>
    <t>ABRIGO PARA  JOGADORES COM DIAMETRO DE 4" COM COBERTURA POLICABORNATO ONDULADO, COM PINTURA  EXMALTE FOSCO, FIXADO NO LOCAL, CONFORME PROJETO. (5,20X1,32m)</t>
  </si>
  <si>
    <t>CHAPISCO APLICADO EM ALVENARIAS E ESTRUTURAS DE CONCRETO INTERNAS, COM COLHER DE PEDREIRO. ARGAMASSA TRAÇO 1:3 COM PREPARO EM BETONEIRA 400L. AF_06/2014 (TETO)</t>
  </si>
  <si>
    <t>EMBOÇO, PARA RECEBIMENTO DE CERÂMICA, EM ARGAMASSA TRAÇO 1:2:8, PREPARO MANUAL, APLICADO MANUALMENTE EM FACES INTERNAS DE PAREDES, PARA AMBIENTE COM ÁREA ENTRE 5M2 E 10M2, ESPESSURA DE 10MM, COM EXECUÇÃO DE TALISCAS. AF_06/2014(TETO)</t>
  </si>
  <si>
    <t>VIGA DE RESPALDO (BWC)</t>
  </si>
  <si>
    <t>REVESTIMENTO BWC NOVO</t>
  </si>
  <si>
    <t>PAREDE</t>
  </si>
  <si>
    <t>APLICAÇÃO MANUAL DE PINTURA COM TINTA LÁTEX ACRÍLICA EM PAREDES, DUAS DEMÃOS. AF_06/2014(CENTRO TELEMÁTICA)</t>
  </si>
  <si>
    <t>APLICAÇÃO MANUAL DE PINTURA COM TINTA LÁTEX ACRÍLICA EM PAREDES, DUAS DEMÃOS. AF_06/2014 (MURETA DO ALAMBRADO CAMPO)</t>
  </si>
  <si>
    <t>APLICAÇÃO MANUAL DE PINTURA COM TINTA LÁTEX ACRÍLICA EM PAREDES, DUAS DEMÃOS. AF_06/2014(BWC)</t>
  </si>
  <si>
    <t>APLICAÇÃO MANUAL DE PINTURA COM TINTA LÁTEX ACRÍLICA EM PAREDES, DUAS DEMÃOS. AF_06/2014(MURO PRÉ MOLDADO)</t>
  </si>
  <si>
    <t xml:space="preserve">REMOÇÃO DE PORTAS, DE FORMA MANUAL, SEM REAPROVEITAMENTO. AF_12/2017 </t>
  </si>
  <si>
    <t>KIT DE PORTA-PRONTA DE MADEIRA EM ACABAMENTO MELAMÍNICO BRANCO, FOLHA LEVE OU MÉDIA, 80X210CM, EXCLUSIVE FECHADURA, FIXAÇÃO COM PREENCHIMENTO PARCIAL DE ESPUMA EXPANSIVA - FORNECIMENTO E INSTALAÇÃO. AF_12/2019</t>
  </si>
  <si>
    <t>APLICAÇÃO MANUAL DE PINTURA COM TINTA LÁTEX ACRÍLICA EM PAREDES, DUAS DEMÃOS. AF_06/2014 (SALA DE IMPRENSA)</t>
  </si>
  <si>
    <t>APLICAÇÃO MANUAL DE PINTURA COM TINTA LÁTEX ACRÍLICA EM PAREDES, DUAS DEMÃOS. AF_06/2014(VESTIARIO)</t>
  </si>
  <si>
    <t>ELETRODUTO FLEXÍVEL CORRUGADO REFORÇADO, PVC, DN 25 MM (3/4"), PARA CIRCUITOS TERMINAIS, INSTALADO EM FORRO - FORNECIMENTO E INSTALAÇÃO. AF_12/2015</t>
  </si>
  <si>
    <t>CABO DE COBRE FLEXÍVEL ISOLADO, 1,5 MM², ANTI-CHAMA 450/750 V, PARA CIRCUITOS TERMINAIS - FORNECIMENTO E INSTALAÇÃO. AF_12/2015</t>
  </si>
  <si>
    <t>INTERRUPTOR SIMPLES (1 MÓDULO), 10A/250V, SEM SUPORTE E SEM PLACA - FORNECIMENTO E INSTALAÇÃO. AF_12/2015</t>
  </si>
  <si>
    <t>Obra: Revitalização do Campo Esportivo (Campão) Municipal</t>
  </si>
  <si>
    <t>ESQUADRIA DE MADEIRA</t>
  </si>
  <si>
    <t xml:space="preserve">PINTURA VERNIZ (INCOLOR) ALQUÍDICO EM MADEIRA, USO INTERNO, 2 DEMÃOS. </t>
  </si>
  <si>
    <t>PINTURA TINTA DE ACABAMENTO (PIGMENTADA) ESMALTE SINTÉTICO ACETINADO EM MADEIRA, 2 DEMÃOS</t>
  </si>
  <si>
    <t>MÃO DE OBRA DA REMOMTAGEM DE MURO PRE MOLDADO RETIRADO DA ÁREA FRONTAL DA OBRA,ICLUSO ESCAVAÇÃO E CONCRETAGEM DOS PILARETES</t>
  </si>
  <si>
    <t>GERALDO GOMES MEDEIROS JUNIOR</t>
  </si>
  <si>
    <t xml:space="preserve">                       Engº Civil CREA 21.696/D PR.</t>
  </si>
  <si>
    <t>PAREDES E PAINEIS</t>
  </si>
  <si>
    <t>2.1</t>
  </si>
  <si>
    <t>3.1</t>
  </si>
  <si>
    <t>3.2</t>
  </si>
  <si>
    <t>3.3</t>
  </si>
  <si>
    <t>5.2</t>
  </si>
  <si>
    <t>5.3</t>
  </si>
  <si>
    <t>5.4</t>
  </si>
  <si>
    <t>5.5</t>
  </si>
  <si>
    <t>6.2</t>
  </si>
  <si>
    <t>6.3</t>
  </si>
  <si>
    <t>6.4</t>
  </si>
  <si>
    <t>REVESTIMENTOS PISO E PAREDES</t>
  </si>
  <si>
    <t>6.5</t>
  </si>
  <si>
    <t>6.6</t>
  </si>
  <si>
    <t>6.7</t>
  </si>
  <si>
    <t>6.8</t>
  </si>
  <si>
    <t>6.9</t>
  </si>
  <si>
    <t>7.1</t>
  </si>
  <si>
    <t>7.2</t>
  </si>
  <si>
    <t>7.3</t>
  </si>
  <si>
    <t>7.5</t>
  </si>
  <si>
    <t>7.6</t>
  </si>
  <si>
    <t>7.7</t>
  </si>
  <si>
    <t>7.8</t>
  </si>
  <si>
    <t>8.3</t>
  </si>
  <si>
    <t>8.4</t>
  </si>
  <si>
    <t>8.5</t>
  </si>
  <si>
    <t>9.1</t>
  </si>
  <si>
    <t>9.2</t>
  </si>
  <si>
    <t>9.3</t>
  </si>
  <si>
    <t>10.1</t>
  </si>
  <si>
    <t>10.2</t>
  </si>
  <si>
    <t>11.1</t>
  </si>
  <si>
    <t>12.1</t>
  </si>
  <si>
    <t>12.2</t>
  </si>
  <si>
    <t>CÓDIGO</t>
  </si>
  <si>
    <t>3.4</t>
  </si>
  <si>
    <t>DEMOLIÇÃO DE ALVENARIA DE BLOCO FURADO, DE FORMA MANUAL, SEM REAPROVEITAMENTO. AF_12/2017</t>
  </si>
  <si>
    <t>3.5</t>
  </si>
  <si>
    <t>3.6</t>
  </si>
  <si>
    <t>3.7</t>
  </si>
  <si>
    <t>DEMOLIÇÃO DE REVESTIMENTO EM PISO GRANITINA, DE FORMA MANUAL, SEM REAPROVEITAMENTO. AF_12/2017</t>
  </si>
  <si>
    <t>REMOÇÃO DE LUMINÁRIAS, DE FORMA MANUAL, SEM REAPROVEITAMENTO. AF_12/2017</t>
  </si>
  <si>
    <t>TELHAMENTO COM TELHA CERÂMICA DE ENCAIXE, TIPO PLAN, COM ATÉ 2 Á GUAS, INCLUSO TRANSPORTE VERTICAL. AF_07/2019</t>
  </si>
  <si>
    <t>5.6</t>
  </si>
  <si>
    <t>REVISÃO EM ESTRUTURA DE TESOURA METÁLICA DE COBERTURA EM DUAS ÁGUAS (RECUPERAÇÃO DE CORROSÃO DE PEÇAS DE BEIRAL, REFORÇO EM TERÇAS E PERFIS METÁLICO EM  "U" e "L", LIXAMENTO E UMA DEMÃO DE PROTEÇÃO DE FUNDO) AF_05/2017_P(SALA TELEMATICA)</t>
  </si>
  <si>
    <t>5.7</t>
  </si>
  <si>
    <t>TELHAMENTO COM TELHA ONDULADA DE FIBROCIMENTO E = 6 MM, COM RECOBRIMENTO LATERAL DE 1 1/4 DE ONDA PARA TELHADO COM INCLINAÇÃO MÁXIMA DE 10°,COM ATÉ 2 ÁGUAS, INCLUSO IÇAMENTO. AF_07/2019</t>
  </si>
  <si>
    <t>5.8</t>
  </si>
  <si>
    <t>CUMEEIRA PARA TELHA DE FIBROCIMENTO ONDULADA E = 6 MM, INCLUSO ACESSÓRIOS DE FIXAÇÃO E IÇAMENTO. AF_07/2019</t>
  </si>
  <si>
    <t>VIDROS</t>
  </si>
  <si>
    <t>INSTALAÇÃO DE VIDRO LISO INCOLOR, E = 5 MM, EM ESQUADRIA DE ALUMÍNIO OU PVC, FIXADO COM BAGUETE. AF_01/2021_PS</t>
  </si>
  <si>
    <t>ESQUADRIA DE AÇO</t>
  </si>
  <si>
    <t>JANELA DE AÇO TIPO BASCULANTE PARA VIDROS, COM BATENTE, FERRAGENS E PINTURA ANTICORROSIVA. EXCLUSIVE VIDROS, ACABAMENTO, ALIZAR E CONTRAMARCO. FORNECIMENTO E INSTALAÇÃO. AF_12/2019</t>
  </si>
  <si>
    <t>GUARDA-CORPO DE AÇO GALVANIZADO DE 1,10M, MONTANTES TUBULARES DE 1.1/4 ESPAÇADOS DE 1,20M, TRAVESSA SUPERIOR DE 1.1/2, GRADIL FORMADO POR TUBOS HORIZONTAIS DE 1 E VERTICAIS DE 3/4, FIXADO COM CHUMBADOR MECÂNICO. AF_04/2019_PS</t>
  </si>
  <si>
    <t>PAVIMENTAÇÃO</t>
  </si>
  <si>
    <t>REVESTIMENTO CERÂMICO PARA PISO COM PLACAS TIPO ESMALTADA EXTRA DE DIMENSÕES 35X35 CM APLICADA EM AMBIENTES DE ÁREA MENOR QUE 5 M2. AF_06/20 (BORDA DE 0,30 CM PISO CENTRO DE EXCELÊNCIA)</t>
  </si>
  <si>
    <t>RODAPÉ CERÂMICO DE 7CM DE ALTURA COM PLACAS TIPO ESMALTADA COMERCIAL DE DIMENSÕES 35X35CM (PADRAO POPULAR). AF_06/2017</t>
  </si>
  <si>
    <t>EXECUÇÃO DE PAVIMENTO EM PISO INTERTRAVADO, COM BLOCO RETANGULAR DE 20X 10 CM, ESPESSURA 10 CM. AF_10/2022</t>
  </si>
  <si>
    <t>ILUMINAÇÃO DA QUADRA DE VOLEY</t>
  </si>
  <si>
    <t>POSTE DE CONCRETO DUPLO T, 300 DAN X 9,00 M</t>
  </si>
  <si>
    <t>ASSENTAMENTO DE POSTE DE CONCRETO COM COMPRIMENTO NOMINAL DE 9 M, CARGA NOMINAL MENOR OU IGUAL A 1000 DAN, ENGASTAMENTO SIMPLES COM 1,5 M DE SOLO (NÃO INCLUI FORNECIMENTO). AF_11/2019</t>
  </si>
  <si>
    <t xml:space="preserve">CRUZETA DE CONCRETO LEVE, COMPRIMENTO DE 2.000MM E SEÇÃO 90X90MM </t>
  </si>
  <si>
    <t>SEIL</t>
  </si>
  <si>
    <t>BASE METÁLICA PARA MASTRO 1 ½ PARA SPDA - FORNECIMENTO E INSTALAÇÃO</t>
  </si>
  <si>
    <t>HASTE DE ATERRAMENTO 3/4 PARA SPDA - FORNECIMENTO E INSTALAÇÃO. AF_12</t>
  </si>
  <si>
    <t>CORDOALHA DE COBRE NU 50 MM², ENTERRADA, SEM ISOLADOR - FORNECIMENTO E INSTALAÇÃO. AF_12/2017</t>
  </si>
  <si>
    <t>LUMINÁRIA REFLETOR DE LEDS 200W N2 IP 68 BRANCO FRIO</t>
  </si>
  <si>
    <t>ELETRODUTO RÍGIDO ROSCÁVEL, PVC, DN 32 MM (1")</t>
  </si>
  <si>
    <t>DISJUNTOR MONOPOLAR TIPO DIN, CORRENTE NOMINAL DE 32A - FORNECIMENTO E INSTALAÇÃO</t>
  </si>
  <si>
    <t>DISJUNTOR MONOPOLAR TIPO DIN, CORRENTE NOMINAL DE 50A - FORNECIMENTO E INSTALAÇÃO. AF_10/2020</t>
  </si>
  <si>
    <t>QUADRO DE MEDIÇÃO GERAL DE ENERGIA PARA 1 MEDIDOR DE SOBREPOR - FORNECIMENTO E INSTALAÇÃO</t>
  </si>
  <si>
    <t>QUADRO DE DISTRIBUIÇÃO DE ENERGIA EM PVC, DE EMBUTIR, SEM BARRAMENTO,PARA 3 DISJUNTORES - FORNECIMENTO E INSTALAÇÃO. AF_10/2020</t>
  </si>
  <si>
    <t>CAIXA DE INSPEÇÃO PARA ATERRAMENTO, CIRCULAR, EM POLIETILENO, DIÂMETRO INTERNO = 0,3 M. AF_12/2020</t>
  </si>
  <si>
    <t>ELETRODUTO FLEXÍVEL LISO, PEAD, DN 32 MM (1"), PARA CIRCUITOS TERMINAIS, INSTALADO EM SOLO - FORNECIMENTO E INSTALAÇÃO. AF_12/2015</t>
  </si>
  <si>
    <t>Data de preço: NOVEMBRO/2022 sem desenoração</t>
  </si>
  <si>
    <t>SINAPI 11/2022</t>
  </si>
  <si>
    <t xml:space="preserve">                     PLANILHA  DE SERVIÇOS</t>
  </si>
  <si>
    <t>MUNICÍPIO: Municipio de Ribeirão do Pinhal - PR</t>
  </si>
  <si>
    <t>LOCAL:Rua João Rodrigues de Oliveira. Nº 1417-1513</t>
  </si>
  <si>
    <t>9.4</t>
  </si>
  <si>
    <t>9.5</t>
  </si>
  <si>
    <t>9.6</t>
  </si>
  <si>
    <t>9.7</t>
  </si>
  <si>
    <t>9.8</t>
  </si>
  <si>
    <t>10.3</t>
  </si>
  <si>
    <t>11.2</t>
  </si>
  <si>
    <t>13.1</t>
  </si>
  <si>
    <t>13.2</t>
  </si>
  <si>
    <t>14.1</t>
  </si>
  <si>
    <t>14.2</t>
  </si>
  <si>
    <t>14.3</t>
  </si>
  <si>
    <t>14.4</t>
  </si>
  <si>
    <t>LIMPEZA DA OBRA E OUTROS</t>
  </si>
  <si>
    <t>PINTURA HIDROFUGANTE COM SILICONE IMPERMEABILIZANTE, SOBRE GRANITINA APLICAÇÃO MANUAL, 2 DEMÃOS. AF_05/2 M2</t>
  </si>
  <si>
    <t>LIMPEZA DE PISO DE GRANITiNA UTILIZANDO DETERGENTE NEUTRO E ESCOVAÇÃO MANUAL. AF_04/2019</t>
  </si>
  <si>
    <t>LIMPEZA DE SUPERFÍCIE GRANITINA COM JATO DE ALTA PRESSÃO. AF_04/2019</t>
  </si>
  <si>
    <t>14.5</t>
  </si>
  <si>
    <t>14.6</t>
  </si>
  <si>
    <t>14.7</t>
  </si>
  <si>
    <t>14.8</t>
  </si>
  <si>
    <t>14.9</t>
  </si>
  <si>
    <t>14.10</t>
  </si>
  <si>
    <t>14.11</t>
  </si>
  <si>
    <t>14.12</t>
  </si>
  <si>
    <t>14.13</t>
  </si>
  <si>
    <t>14.14</t>
  </si>
  <si>
    <t>14.15</t>
  </si>
  <si>
    <t>14.16</t>
  </si>
  <si>
    <t>14.17</t>
  </si>
  <si>
    <t>14.18</t>
  </si>
  <si>
    <t>14.19</t>
  </si>
  <si>
    <t>14.20</t>
  </si>
  <si>
    <t>14.21</t>
  </si>
  <si>
    <t>14.22</t>
  </si>
  <si>
    <t>14.23</t>
  </si>
  <si>
    <t>14.24</t>
  </si>
  <si>
    <t>15.1</t>
  </si>
  <si>
    <t>15.2</t>
  </si>
  <si>
    <t>15.3</t>
  </si>
  <si>
    <t>INSTALAÇÕES HIDRAULICO</t>
  </si>
  <si>
    <t>PORTA DE ABRIR COM MOLA HIDRÁULICA, EM VIDRO TEMPERADO, 2 FOLHAS DE 90X210 CM, ESPESSURA DD 10MM, INCLUSIVE ACESSÓRIOS. AF_01/2021</t>
  </si>
  <si>
    <t>PORTA DE FERRO, DE ABRIR,  COM CHAPA, COM GUARNIÇÕES. AF_12/2019</t>
  </si>
  <si>
    <t>REVESTIMENTO CERÂMICO PARA PISO COM PLACAS TIPO ESMALTADA EXTRA DE DIMENSÕES 35X35 CM APLICADA EM AMBIENTES DE ÁREA ENTRE 5 M2 E 10 M2. AF_06/2014 (BWC NOVO)</t>
  </si>
  <si>
    <t>REVESTIMENTO CERÂMICO PARA PISO COM PLACAS TIPO ESMALTADA EXTRA DE DIMENSÕES 35X35 CM APLICADA EM AMBIENTES DE ÁREA MENOR QUE 5 M2. AF_06/20 ( local da antiga bilheteria)</t>
  </si>
  <si>
    <t>REMOÇÃO DE TELHAS, DE FIBROCIMENTO, DE FORMA MANUAL, SEM REAPROVEITAMENTO. AF_12/2017</t>
  </si>
  <si>
    <t>LUMINÁRIAS</t>
  </si>
  <si>
    <t>11.3</t>
  </si>
  <si>
    <t>PLANTIO DE GRAMA ESMERALDA OU SÃO CARLOS OU CURITIBANA, EM PLACAS.AF 05/2022</t>
  </si>
  <si>
    <t>CABO DE COBRE FLEXÍVEL ISOLADO, 6 MM², ANTI-CHAMA 450/750 V, PARA CIRCUITOS TERMINAIS - FORNECIMENTO E INSTALAÇÃO. AF_12/2015</t>
  </si>
  <si>
    <t>CABO DE COBRE FLEXÍVEL ISOLADO, 4 MM², ANTI-CHAMA 0,6/1,0 KV, PARA CIRCUITOS TERMINAIS - FORNECIMENTO E INSTALAÇÃO. AF_12/2015</t>
  </si>
  <si>
    <t>LUMINÁRIA TIPO CALHA, DE SOBREPOR, COM 2 LÂMPADAS TUBULARES FLUORESCENTES DE 36 W, COM REATOR DE PARTIDA RÁPIDA - FORNECIMENTO E INSTALAÇÃOAF_02/2020</t>
  </si>
</sst>
</file>

<file path=xl/styles.xml><?xml version="1.0" encoding="utf-8"?>
<styleSheet xmlns="http://schemas.openxmlformats.org/spreadsheetml/2006/main">
  <numFmts count="1">
    <numFmt numFmtId="44" formatCode="_-&quot;R$&quot;\ * #,##0.00_-;\-&quot;R$&quot;\ * #,##0.00_-;_-&quot;R$&quot;\ 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6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44" fontId="0" fillId="0" borderId="5" xfId="1" applyFon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44" fontId="0" fillId="0" borderId="5" xfId="1" applyFont="1" applyBorder="1" applyAlignment="1">
      <alignment horizontal="right" vertical="center"/>
    </xf>
    <xf numFmtId="0" fontId="0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wrapText="1"/>
    </xf>
    <xf numFmtId="2" fontId="0" fillId="0" borderId="10" xfId="0" applyNumberFormat="1" applyBorder="1" applyAlignment="1">
      <alignment horizontal="center" vertical="center"/>
    </xf>
    <xf numFmtId="44" fontId="3" fillId="0" borderId="10" xfId="1" applyFont="1" applyBorder="1" applyAlignment="1">
      <alignment horizontal="right"/>
    </xf>
    <xf numFmtId="44" fontId="0" fillId="0" borderId="10" xfId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44" fontId="0" fillId="0" borderId="7" xfId="1" applyFont="1" applyBorder="1" applyAlignment="1">
      <alignment horizontal="right" vertical="center"/>
    </xf>
    <xf numFmtId="44" fontId="0" fillId="0" borderId="1" xfId="1" applyFont="1" applyBorder="1" applyAlignment="1">
      <alignment horizontal="right" vertical="center"/>
    </xf>
    <xf numFmtId="44" fontId="0" fillId="0" borderId="8" xfId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44" fontId="0" fillId="0" borderId="7" xfId="1" applyFont="1" applyBorder="1" applyAlignment="1">
      <alignment horizontal="center" vertical="center"/>
    </xf>
    <xf numFmtId="44" fontId="0" fillId="0" borderId="10" xfId="1" applyFont="1" applyBorder="1" applyAlignment="1">
      <alignment horizontal="right" vertical="center"/>
    </xf>
    <xf numFmtId="44" fontId="2" fillId="0" borderId="4" xfId="1" applyFont="1" applyBorder="1" applyAlignment="1">
      <alignment horizontal="center" vertical="center"/>
    </xf>
    <xf numFmtId="0" fontId="0" fillId="2" borderId="0" xfId="0" applyFill="1"/>
    <xf numFmtId="0" fontId="0" fillId="2" borderId="3" xfId="0" applyFill="1" applyBorder="1"/>
    <xf numFmtId="0" fontId="0" fillId="2" borderId="4" xfId="0" applyFill="1" applyBorder="1"/>
    <xf numFmtId="0" fontId="0" fillId="2" borderId="1" xfId="0" applyFill="1" applyBorder="1" applyAlignment="1">
      <alignment horizontal="right"/>
    </xf>
    <xf numFmtId="10" fontId="0" fillId="2" borderId="1" xfId="2" applyNumberFormat="1" applyFont="1" applyFill="1" applyBorder="1" applyAlignment="1">
      <alignment horizontal="left"/>
    </xf>
    <xf numFmtId="0" fontId="0" fillId="0" borderId="12" xfId="0" applyBorder="1" applyAlignment="1">
      <alignment horizontal="center" vertical="center"/>
    </xf>
    <xf numFmtId="44" fontId="0" fillId="0" borderId="13" xfId="1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4" fontId="0" fillId="0" borderId="15" xfId="1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2" fontId="0" fillId="0" borderId="17" xfId="0" applyNumberFormat="1" applyBorder="1" applyAlignment="1">
      <alignment horizontal="center" vertical="center"/>
    </xf>
    <xf numFmtId="44" fontId="0" fillId="0" borderId="17" xfId="1" applyFont="1" applyBorder="1" applyAlignment="1">
      <alignment horizontal="center" vertical="center"/>
    </xf>
    <xf numFmtId="44" fontId="0" fillId="0" borderId="18" xfId="1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4" fontId="0" fillId="0" borderId="15" xfId="1" applyFont="1" applyBorder="1" applyAlignment="1">
      <alignment horizontal="center" vertical="center"/>
    </xf>
    <xf numFmtId="44" fontId="0" fillId="0" borderId="13" xfId="1" applyFont="1" applyBorder="1" applyAlignment="1">
      <alignment horizontal="center" vertical="center"/>
    </xf>
    <xf numFmtId="44" fontId="2" fillId="0" borderId="1" xfId="1" applyNumberFormat="1" applyFont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4" fontId="2" fillId="0" borderId="9" xfId="1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44" fontId="0" fillId="2" borderId="4" xfId="1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left" vertical="center" wrapText="1"/>
    </xf>
    <xf numFmtId="2" fontId="0" fillId="2" borderId="0" xfId="0" applyNumberFormat="1" applyFill="1" applyBorder="1" applyAlignment="1">
      <alignment horizontal="center" vertical="center"/>
    </xf>
    <xf numFmtId="44" fontId="0" fillId="2" borderId="0" xfId="1" applyFont="1" applyFill="1" applyBorder="1" applyAlignment="1">
      <alignment horizontal="center" vertical="center"/>
    </xf>
    <xf numFmtId="44" fontId="0" fillId="2" borderId="0" xfId="1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44" fontId="0" fillId="0" borderId="0" xfId="1" applyFont="1" applyBorder="1" applyAlignment="1">
      <alignment horizontal="center" vertical="center"/>
    </xf>
    <xf numFmtId="44" fontId="0" fillId="0" borderId="0" xfId="1" applyFont="1" applyBorder="1" applyAlignment="1">
      <alignment horizontal="right" vertical="center"/>
    </xf>
    <xf numFmtId="0" fontId="0" fillId="0" borderId="21" xfId="0" applyBorder="1" applyAlignment="1">
      <alignment horizontal="center" vertical="center"/>
    </xf>
    <xf numFmtId="0" fontId="0" fillId="0" borderId="11" xfId="0" applyBorder="1" applyAlignment="1">
      <alignment horizontal="left" vertical="center" wrapText="1"/>
    </xf>
    <xf numFmtId="2" fontId="0" fillId="0" borderId="11" xfId="0" applyNumberFormat="1" applyBorder="1" applyAlignment="1">
      <alignment horizontal="center" vertical="center"/>
    </xf>
    <xf numFmtId="44" fontId="0" fillId="0" borderId="19" xfId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horizontal="left" vertical="center" wrapText="1"/>
    </xf>
    <xf numFmtId="2" fontId="0" fillId="0" borderId="24" xfId="0" applyNumberFormat="1" applyBorder="1" applyAlignment="1">
      <alignment horizontal="center" vertical="center"/>
    </xf>
    <xf numFmtId="44" fontId="0" fillId="0" borderId="24" xfId="1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wrapText="1"/>
    </xf>
    <xf numFmtId="44" fontId="3" fillId="0" borderId="11" xfId="1" applyFont="1" applyBorder="1" applyAlignment="1">
      <alignment horizontal="right"/>
    </xf>
    <xf numFmtId="44" fontId="0" fillId="0" borderId="22" xfId="1" applyNumberFormat="1" applyFont="1" applyBorder="1" applyAlignment="1">
      <alignment horizontal="center" vertical="center"/>
    </xf>
    <xf numFmtId="44" fontId="1" fillId="0" borderId="1" xfId="1" applyNumberFormat="1" applyFont="1" applyBorder="1" applyAlignment="1">
      <alignment horizontal="center" vertical="center"/>
    </xf>
    <xf numFmtId="44" fontId="2" fillId="0" borderId="15" xfId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44" fontId="0" fillId="0" borderId="25" xfId="1" applyNumberFormat="1" applyFont="1" applyBorder="1" applyAlignment="1">
      <alignment horizontal="center" vertical="center"/>
    </xf>
    <xf numFmtId="44" fontId="0" fillId="0" borderId="27" xfId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/>
    <xf numFmtId="0" fontId="0" fillId="0" borderId="17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44" fontId="0" fillId="0" borderId="32" xfId="1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/>
    </xf>
    <xf numFmtId="2" fontId="0" fillId="0" borderId="35" xfId="0" applyNumberFormat="1" applyBorder="1" applyAlignment="1">
      <alignment horizontal="center" vertical="center"/>
    </xf>
    <xf numFmtId="44" fontId="0" fillId="0" borderId="36" xfId="1" applyFont="1" applyBorder="1" applyAlignment="1">
      <alignment horizontal="center" vertical="center"/>
    </xf>
    <xf numFmtId="44" fontId="0" fillId="0" borderId="37" xfId="1" applyFont="1" applyBorder="1" applyAlignment="1">
      <alignment horizontal="right" vertical="center"/>
    </xf>
    <xf numFmtId="44" fontId="2" fillId="0" borderId="26" xfId="1" applyNumberFormat="1" applyFont="1" applyBorder="1" applyAlignment="1">
      <alignment horizontal="center" vertical="center"/>
    </xf>
    <xf numFmtId="44" fontId="0" fillId="0" borderId="6" xfId="1" applyFont="1" applyBorder="1" applyAlignment="1">
      <alignment horizontal="right" vertical="center"/>
    </xf>
    <xf numFmtId="44" fontId="0" fillId="0" borderId="9" xfId="1" applyFon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2" fillId="0" borderId="38" xfId="0" applyFont="1" applyBorder="1" applyAlignment="1">
      <alignment horizontal="center" vertical="center" wrapText="1"/>
    </xf>
    <xf numFmtId="0" fontId="0" fillId="0" borderId="35" xfId="0" applyBorder="1" applyAlignment="1">
      <alignment horizontal="left" vertical="center" wrapText="1"/>
    </xf>
    <xf numFmtId="0" fontId="0" fillId="0" borderId="40" xfId="0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44" fontId="0" fillId="0" borderId="9" xfId="1" applyFont="1" applyBorder="1" applyAlignment="1">
      <alignment horizontal="right" vertical="center"/>
    </xf>
    <xf numFmtId="0" fontId="2" fillId="0" borderId="31" xfId="0" applyFont="1" applyBorder="1" applyAlignment="1">
      <alignment horizontal="left" vertical="center" wrapText="1"/>
    </xf>
    <xf numFmtId="2" fontId="0" fillId="0" borderId="31" xfId="0" applyNumberFormat="1" applyBorder="1" applyAlignment="1">
      <alignment horizontal="center" vertical="center"/>
    </xf>
    <xf numFmtId="44" fontId="0" fillId="0" borderId="31" xfId="1" applyFont="1" applyBorder="1" applyAlignment="1">
      <alignment horizontal="center" vertical="center"/>
    </xf>
    <xf numFmtId="44" fontId="0" fillId="0" borderId="11" xfId="1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 wrapText="1"/>
    </xf>
    <xf numFmtId="44" fontId="0" fillId="0" borderId="4" xfId="1" applyFont="1" applyBorder="1" applyAlignment="1">
      <alignment horizontal="center" vertical="center"/>
    </xf>
    <xf numFmtId="44" fontId="0" fillId="0" borderId="11" xfId="1" applyFont="1" applyBorder="1" applyAlignment="1">
      <alignment horizontal="center" vertical="center"/>
    </xf>
    <xf numFmtId="44" fontId="0" fillId="0" borderId="41" xfId="1" applyNumberFormat="1" applyFont="1" applyBorder="1" applyAlignment="1">
      <alignment horizontal="center" vertical="center"/>
    </xf>
    <xf numFmtId="0" fontId="0" fillId="0" borderId="33" xfId="0" applyBorder="1"/>
    <xf numFmtId="0" fontId="0" fillId="0" borderId="2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4" fontId="0" fillId="0" borderId="38" xfId="1" applyFont="1" applyBorder="1" applyAlignment="1">
      <alignment horizontal="center" vertical="center"/>
    </xf>
    <xf numFmtId="44" fontId="2" fillId="0" borderId="44" xfId="1" applyFont="1" applyBorder="1" applyAlignment="1">
      <alignment horizontal="center" vertical="center"/>
    </xf>
    <xf numFmtId="44" fontId="0" fillId="0" borderId="43" xfId="1" applyNumberFormat="1" applyFont="1" applyBorder="1" applyAlignment="1">
      <alignment horizontal="center" vertical="center"/>
    </xf>
    <xf numFmtId="0" fontId="0" fillId="2" borderId="22" xfId="0" applyFill="1" applyBorder="1"/>
    <xf numFmtId="0" fontId="0" fillId="2" borderId="29" xfId="0" applyFill="1" applyBorder="1"/>
    <xf numFmtId="0" fontId="4" fillId="2" borderId="0" xfId="0" applyFont="1" applyFill="1"/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44" fontId="2" fillId="0" borderId="13" xfId="1" applyFon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44" fontId="0" fillId="0" borderId="35" xfId="1" applyFont="1" applyBorder="1" applyAlignment="1">
      <alignment horizontal="center" vertical="center"/>
    </xf>
    <xf numFmtId="44" fontId="2" fillId="0" borderId="9" xfId="1" applyFont="1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4" fontId="0" fillId="2" borderId="42" xfId="1" applyFont="1" applyFill="1" applyBorder="1" applyAlignment="1">
      <alignment horizontal="right" vertical="center"/>
    </xf>
    <xf numFmtId="44" fontId="0" fillId="2" borderId="4" xfId="1" applyFont="1" applyFill="1" applyBorder="1" applyAlignment="1">
      <alignment horizontal="right" vertical="center"/>
    </xf>
    <xf numFmtId="0" fontId="0" fillId="2" borderId="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23812</xdr:rowOff>
    </xdr:from>
    <xdr:to>
      <xdr:col>3</xdr:col>
      <xdr:colOff>152400</xdr:colOff>
      <xdr:row>3</xdr:row>
      <xdr:rowOff>583406</xdr:rowOff>
    </xdr:to>
    <xdr:pic>
      <xdr:nvPicPr>
        <xdr:cNvPr id="3" name="Imagem 2" descr="download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607219" y="23812"/>
          <a:ext cx="1402556" cy="11310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41"/>
  <sheetViews>
    <sheetView tabSelected="1" topLeftCell="A145" zoomScale="80" zoomScaleNormal="80" workbookViewId="0">
      <selection activeCell="J155" sqref="J155"/>
    </sheetView>
  </sheetViews>
  <sheetFormatPr defaultRowHeight="15"/>
  <cols>
    <col min="2" max="2" width="8.85546875" customWidth="1"/>
    <col min="3" max="3" width="9.85546875" customWidth="1"/>
    <col min="4" max="4" width="10.5703125" customWidth="1"/>
    <col min="5" max="5" width="66" customWidth="1"/>
    <col min="6" max="6" width="7.7109375" customWidth="1"/>
    <col min="8" max="8" width="13.140625" customWidth="1"/>
    <col min="9" max="9" width="14.85546875" customWidth="1"/>
    <col min="10" max="10" width="18.85546875" customWidth="1"/>
  </cols>
  <sheetData>
    <row r="1" spans="1:18">
      <c r="A1" s="95"/>
      <c r="J1" s="95"/>
    </row>
    <row r="2" spans="1:18">
      <c r="A2" s="95"/>
      <c r="J2" s="95"/>
    </row>
    <row r="3" spans="1:18" ht="29.25" customHeight="1">
      <c r="A3" s="95"/>
      <c r="B3" s="35"/>
      <c r="C3" s="35"/>
      <c r="D3" s="35"/>
      <c r="E3" s="132" t="s">
        <v>187</v>
      </c>
      <c r="F3" s="35"/>
      <c r="G3" s="35"/>
      <c r="H3" s="35"/>
      <c r="I3" s="35"/>
      <c r="J3" s="130"/>
    </row>
    <row r="4" spans="1:18" ht="47.25" customHeight="1" thickBot="1">
      <c r="A4" s="95"/>
      <c r="B4" s="35"/>
      <c r="C4" s="35"/>
      <c r="D4" s="35"/>
      <c r="E4" s="35"/>
      <c r="F4" s="35"/>
      <c r="G4" s="35"/>
      <c r="H4" s="35"/>
      <c r="I4" s="35"/>
      <c r="J4" s="131"/>
    </row>
    <row r="5" spans="1:18" ht="15.75" thickBot="1">
      <c r="B5" s="140" t="s">
        <v>102</v>
      </c>
      <c r="C5" s="141"/>
      <c r="D5" s="141"/>
      <c r="E5" s="141"/>
      <c r="F5" s="141"/>
      <c r="G5" s="141"/>
      <c r="H5" s="141"/>
      <c r="I5" s="38" t="s">
        <v>50</v>
      </c>
      <c r="J5" s="37"/>
    </row>
    <row r="6" spans="1:18" ht="15.75" thickBot="1">
      <c r="B6" s="140" t="s">
        <v>185</v>
      </c>
      <c r="C6" s="141"/>
      <c r="D6" s="141"/>
      <c r="E6" s="141"/>
      <c r="F6" s="141"/>
      <c r="G6" s="141"/>
      <c r="H6" s="141"/>
      <c r="I6" s="36"/>
      <c r="J6" s="37"/>
    </row>
    <row r="7" spans="1:18" ht="15.75" thickBot="1">
      <c r="B7" s="140" t="s">
        <v>188</v>
      </c>
      <c r="C7" s="141"/>
      <c r="D7" s="141"/>
      <c r="E7" s="141"/>
      <c r="F7" s="141"/>
      <c r="G7" s="141"/>
      <c r="H7" s="141"/>
      <c r="I7" s="36" t="s">
        <v>186</v>
      </c>
      <c r="J7" s="37"/>
    </row>
    <row r="8" spans="1:18" ht="15.75" thickBot="1">
      <c r="B8" s="140" t="s">
        <v>189</v>
      </c>
      <c r="C8" s="141"/>
      <c r="D8" s="141"/>
      <c r="E8" s="141"/>
      <c r="F8" s="141"/>
      <c r="G8" s="141"/>
      <c r="H8" s="142"/>
      <c r="I8" s="38" t="s">
        <v>14</v>
      </c>
      <c r="J8" s="39">
        <v>0.25</v>
      </c>
    </row>
    <row r="9" spans="1:18">
      <c r="B9" s="35"/>
      <c r="C9" s="35"/>
      <c r="D9" s="35"/>
      <c r="E9" s="35"/>
      <c r="F9" s="35"/>
      <c r="G9" s="35"/>
      <c r="H9" s="35"/>
      <c r="I9" s="35"/>
      <c r="J9" s="35"/>
    </row>
    <row r="10" spans="1:18" ht="15.75" thickBot="1">
      <c r="B10" s="35"/>
      <c r="C10" s="35"/>
      <c r="D10" s="35"/>
      <c r="E10" s="35"/>
      <c r="F10" s="35"/>
      <c r="G10" s="35"/>
      <c r="H10" s="35"/>
      <c r="I10" s="35"/>
      <c r="J10" s="35"/>
    </row>
    <row r="11" spans="1:18" ht="29.45" customHeight="1" thickBot="1">
      <c r="B11" s="3" t="s">
        <v>0</v>
      </c>
      <c r="C11" s="3" t="s">
        <v>145</v>
      </c>
      <c r="D11" s="3" t="s">
        <v>1</v>
      </c>
      <c r="E11" s="3" t="s">
        <v>2</v>
      </c>
      <c r="F11" s="3" t="s">
        <v>3</v>
      </c>
      <c r="G11" s="3" t="s">
        <v>4</v>
      </c>
      <c r="H11" s="4" t="s">
        <v>15</v>
      </c>
      <c r="I11" s="4" t="s">
        <v>5</v>
      </c>
      <c r="J11" s="4" t="s">
        <v>6</v>
      </c>
      <c r="K11" s="1"/>
    </row>
    <row r="12" spans="1:18" ht="15.75" thickBot="1"/>
    <row r="13" spans="1:18" ht="15.75" thickBot="1">
      <c r="B13" s="143" t="s">
        <v>7</v>
      </c>
      <c r="C13" s="144"/>
      <c r="D13" s="144"/>
      <c r="E13" s="144"/>
      <c r="F13" s="144"/>
      <c r="G13" s="144"/>
      <c r="H13" s="144"/>
      <c r="I13" s="144"/>
      <c r="J13" s="145"/>
    </row>
    <row r="14" spans="1:18" ht="12.75" customHeight="1" thickBot="1">
      <c r="B14" s="3">
        <v>1</v>
      </c>
      <c r="C14" s="126"/>
      <c r="D14" s="16"/>
      <c r="E14" s="26" t="s">
        <v>8</v>
      </c>
      <c r="F14" s="17"/>
      <c r="G14" s="18"/>
      <c r="H14" s="17"/>
      <c r="I14" s="28" t="s">
        <v>16</v>
      </c>
      <c r="J14" s="34">
        <f>SUM(J15)</f>
        <v>1185.8399999999999</v>
      </c>
    </row>
    <row r="15" spans="1:18" ht="25.5" customHeight="1">
      <c r="B15" s="40" t="s">
        <v>9</v>
      </c>
      <c r="C15" s="20" t="s">
        <v>11</v>
      </c>
      <c r="D15" s="19" t="s">
        <v>10</v>
      </c>
      <c r="E15" s="21" t="s">
        <v>12</v>
      </c>
      <c r="F15" s="19" t="s">
        <v>13</v>
      </c>
      <c r="G15" s="22">
        <v>2.88</v>
      </c>
      <c r="H15" s="23">
        <v>329.4</v>
      </c>
      <c r="I15" s="24">
        <f>H15+($J$8*H15)</f>
        <v>411.75</v>
      </c>
      <c r="J15" s="41">
        <f>I15*G15</f>
        <v>1185.8399999999999</v>
      </c>
      <c r="K15" s="2"/>
      <c r="L15" s="2"/>
      <c r="M15" s="2"/>
      <c r="N15" s="2"/>
      <c r="O15" s="2"/>
      <c r="P15" s="2"/>
      <c r="Q15" s="2"/>
      <c r="R15" s="2"/>
    </row>
    <row r="16" spans="1:18" ht="15.75" thickBot="1">
      <c r="B16" s="71"/>
      <c r="C16" s="83"/>
      <c r="D16" s="30"/>
      <c r="E16" s="84"/>
      <c r="F16" s="30"/>
      <c r="G16" s="73"/>
      <c r="H16" s="85"/>
      <c r="I16" s="69"/>
      <c r="J16" s="86"/>
      <c r="K16" s="2"/>
      <c r="L16" s="2"/>
      <c r="M16" s="2"/>
      <c r="N16" s="2"/>
      <c r="O16" s="2"/>
      <c r="P16" s="2"/>
      <c r="Q16" s="2"/>
      <c r="R16" s="2"/>
    </row>
    <row r="17" spans="1:18" ht="15.75" thickBot="1">
      <c r="B17" s="50">
        <v>2</v>
      </c>
      <c r="C17" s="17"/>
      <c r="D17" s="17"/>
      <c r="E17" s="26" t="s">
        <v>76</v>
      </c>
      <c r="F17" s="17"/>
      <c r="G17" s="18"/>
      <c r="H17" s="17"/>
      <c r="I17" s="28" t="s">
        <v>16</v>
      </c>
      <c r="J17" s="34">
        <f>SUM(J18:J18)</f>
        <v>1035.8875</v>
      </c>
      <c r="K17" s="2"/>
      <c r="L17" s="2"/>
      <c r="M17" s="2"/>
      <c r="N17" s="2"/>
      <c r="O17" s="2"/>
      <c r="P17" s="2"/>
      <c r="Q17" s="2"/>
      <c r="R17" s="2"/>
    </row>
    <row r="18" spans="1:18">
      <c r="B18" s="40" t="s">
        <v>110</v>
      </c>
      <c r="C18" s="20">
        <v>96995</v>
      </c>
      <c r="D18" s="19" t="s">
        <v>10</v>
      </c>
      <c r="E18" s="21" t="s">
        <v>77</v>
      </c>
      <c r="F18" s="19" t="s">
        <v>17</v>
      </c>
      <c r="G18" s="22">
        <v>15.8</v>
      </c>
      <c r="H18" s="23">
        <v>52.45</v>
      </c>
      <c r="I18" s="24">
        <f>H18+($J$8*H18)</f>
        <v>65.5625</v>
      </c>
      <c r="J18" s="41">
        <f>I18*G18</f>
        <v>1035.8875</v>
      </c>
      <c r="K18" s="2"/>
      <c r="L18" s="2"/>
      <c r="M18" s="2"/>
      <c r="N18" s="2"/>
      <c r="O18" s="2"/>
      <c r="P18" s="2"/>
      <c r="Q18" s="2"/>
      <c r="R18" s="2"/>
    </row>
    <row r="19" spans="1:18" ht="15.75" thickBot="1">
      <c r="B19" s="149"/>
      <c r="C19" s="149"/>
      <c r="D19" s="149"/>
      <c r="E19" s="149"/>
      <c r="F19" s="149"/>
      <c r="G19" s="149"/>
      <c r="H19" s="149"/>
      <c r="I19" s="149"/>
      <c r="J19" s="149"/>
      <c r="K19" s="2"/>
      <c r="L19" s="2"/>
      <c r="M19" s="2"/>
      <c r="N19" s="2"/>
      <c r="O19" s="2"/>
      <c r="P19" s="2"/>
      <c r="Q19" s="2"/>
      <c r="R19" s="2"/>
    </row>
    <row r="20" spans="1:18" ht="15.75" thickBot="1">
      <c r="B20" s="51">
        <v>3</v>
      </c>
      <c r="C20" s="16"/>
      <c r="D20" s="17"/>
      <c r="E20" s="26" t="s">
        <v>51</v>
      </c>
      <c r="F20" s="17"/>
      <c r="G20" s="17"/>
      <c r="H20" s="29"/>
      <c r="I20" s="28" t="s">
        <v>16</v>
      </c>
      <c r="J20" s="34">
        <f>SUM(J21:J27)</f>
        <v>7042.9407500000007</v>
      </c>
      <c r="K20" s="2"/>
      <c r="L20" s="2"/>
      <c r="M20" s="2"/>
      <c r="N20" s="2"/>
      <c r="O20" s="2"/>
      <c r="P20" s="2"/>
      <c r="Q20" s="2"/>
      <c r="R20" s="2"/>
    </row>
    <row r="21" spans="1:18" ht="30">
      <c r="B21" s="40" t="s">
        <v>111</v>
      </c>
      <c r="C21" s="19">
        <v>97640</v>
      </c>
      <c r="D21" s="19" t="s">
        <v>10</v>
      </c>
      <c r="E21" s="82" t="s">
        <v>53</v>
      </c>
      <c r="F21" s="19" t="s">
        <v>13</v>
      </c>
      <c r="G21" s="7">
        <v>517.9</v>
      </c>
      <c r="H21" s="24">
        <v>1.76</v>
      </c>
      <c r="I21" s="24">
        <f>H21+($J$8*H21)</f>
        <v>2.2000000000000002</v>
      </c>
      <c r="J21" s="41">
        <f>I21*G21</f>
        <v>1139.3800000000001</v>
      </c>
      <c r="K21" s="2"/>
      <c r="L21" s="2"/>
      <c r="M21" s="2"/>
      <c r="N21" s="2"/>
      <c r="O21" s="2"/>
      <c r="P21" s="2"/>
      <c r="Q21" s="2"/>
      <c r="R21" s="2"/>
    </row>
    <row r="22" spans="1:18" ht="30">
      <c r="B22" s="40" t="s">
        <v>112</v>
      </c>
      <c r="C22" s="7">
        <v>97639</v>
      </c>
      <c r="D22" s="19" t="s">
        <v>10</v>
      </c>
      <c r="E22" s="12" t="s">
        <v>52</v>
      </c>
      <c r="F22" s="7" t="s">
        <v>13</v>
      </c>
      <c r="G22" s="7">
        <v>109.35</v>
      </c>
      <c r="H22" s="9">
        <v>20.28</v>
      </c>
      <c r="I22" s="24">
        <f>H22+($J$8*H22)</f>
        <v>25.35</v>
      </c>
      <c r="J22" s="41">
        <f>I22*G22</f>
        <v>2772.0225</v>
      </c>
      <c r="K22" s="2"/>
      <c r="L22" s="2"/>
      <c r="M22" s="2"/>
      <c r="N22" s="2"/>
      <c r="O22" s="2"/>
      <c r="P22" s="2"/>
      <c r="Q22" s="2"/>
      <c r="R22" s="2"/>
    </row>
    <row r="23" spans="1:18" ht="30">
      <c r="B23" s="40" t="s">
        <v>113</v>
      </c>
      <c r="C23" s="7">
        <v>97644</v>
      </c>
      <c r="D23" s="19" t="s">
        <v>10</v>
      </c>
      <c r="E23" s="12" t="s">
        <v>95</v>
      </c>
      <c r="F23" s="7" t="s">
        <v>13</v>
      </c>
      <c r="G23" s="7">
        <v>10.08</v>
      </c>
      <c r="H23" s="9">
        <v>9.3699999999999992</v>
      </c>
      <c r="I23" s="24">
        <f t="shared" ref="I23" si="0">H23+($J$8*H23)</f>
        <v>11.712499999999999</v>
      </c>
      <c r="J23" s="41">
        <f t="shared" ref="J23" si="1">I23*G23</f>
        <v>118.06199999999998</v>
      </c>
      <c r="K23" s="2"/>
      <c r="L23" s="2"/>
      <c r="M23" s="2"/>
      <c r="N23" s="2"/>
      <c r="O23" s="2"/>
      <c r="P23" s="2"/>
      <c r="Q23" s="2"/>
      <c r="R23" s="2"/>
    </row>
    <row r="24" spans="1:18" ht="30">
      <c r="B24" s="40" t="s">
        <v>146</v>
      </c>
      <c r="C24" s="7">
        <v>97622</v>
      </c>
      <c r="D24" s="19" t="s">
        <v>10</v>
      </c>
      <c r="E24" s="12" t="s">
        <v>147</v>
      </c>
      <c r="F24" s="7" t="s">
        <v>17</v>
      </c>
      <c r="G24" s="7">
        <v>1.39</v>
      </c>
      <c r="H24" s="9">
        <v>55.9</v>
      </c>
      <c r="I24" s="24">
        <f t="shared" ref="I24:I27" si="2">H24+($J$8*H24)</f>
        <v>69.875</v>
      </c>
      <c r="J24" s="41">
        <f t="shared" ref="J24:J27" si="3">I24*G24</f>
        <v>97.126249999999999</v>
      </c>
      <c r="K24" s="2"/>
      <c r="L24" s="2"/>
      <c r="M24" s="2"/>
      <c r="N24" s="2"/>
      <c r="O24" s="2"/>
      <c r="P24" s="2"/>
      <c r="Q24" s="2"/>
      <c r="R24" s="2"/>
    </row>
    <row r="25" spans="1:18" ht="30">
      <c r="A25" s="95"/>
      <c r="B25" s="135" t="s">
        <v>148</v>
      </c>
      <c r="C25" s="7">
        <v>97647</v>
      </c>
      <c r="D25" s="19" t="s">
        <v>10</v>
      </c>
      <c r="E25" s="12" t="s">
        <v>235</v>
      </c>
      <c r="F25" s="7" t="s">
        <v>13</v>
      </c>
      <c r="G25" s="8">
        <v>529</v>
      </c>
      <c r="H25" s="9">
        <v>3.4</v>
      </c>
      <c r="I25" s="24">
        <f t="shared" ref="I25:I26" si="4">H25+($J$8*H25)</f>
        <v>4.25</v>
      </c>
      <c r="J25" s="41">
        <f t="shared" ref="J25:J26" si="5">I25*G25</f>
        <v>2248.25</v>
      </c>
      <c r="K25" s="2"/>
      <c r="L25" s="2"/>
      <c r="M25" s="2"/>
      <c r="N25" s="2"/>
      <c r="O25" s="2"/>
      <c r="P25" s="2"/>
      <c r="Q25" s="2"/>
      <c r="R25" s="2"/>
    </row>
    <row r="26" spans="1:18" ht="30">
      <c r="A26" s="95"/>
      <c r="B26" s="135" t="s">
        <v>149</v>
      </c>
      <c r="C26" s="7">
        <v>97633</v>
      </c>
      <c r="D26" s="19" t="s">
        <v>10</v>
      </c>
      <c r="E26" s="12" t="s">
        <v>151</v>
      </c>
      <c r="F26" s="7" t="s">
        <v>13</v>
      </c>
      <c r="G26" s="7">
        <v>22.5</v>
      </c>
      <c r="H26" s="9">
        <v>22.4</v>
      </c>
      <c r="I26" s="24">
        <f t="shared" si="4"/>
        <v>28</v>
      </c>
      <c r="J26" s="41">
        <f t="shared" si="5"/>
        <v>630</v>
      </c>
      <c r="K26" s="2"/>
      <c r="L26" s="2"/>
      <c r="M26" s="2"/>
      <c r="N26" s="2"/>
      <c r="O26" s="2"/>
      <c r="P26" s="2"/>
      <c r="Q26" s="2"/>
      <c r="R26" s="2"/>
    </row>
    <row r="27" spans="1:18" ht="30">
      <c r="A27" s="95"/>
      <c r="B27" s="135" t="s">
        <v>150</v>
      </c>
      <c r="C27" s="7">
        <v>97665</v>
      </c>
      <c r="D27" s="19" t="s">
        <v>10</v>
      </c>
      <c r="E27" s="12" t="s">
        <v>152</v>
      </c>
      <c r="F27" s="19" t="s">
        <v>3</v>
      </c>
      <c r="G27" s="7">
        <v>24</v>
      </c>
      <c r="H27" s="9">
        <v>1.27</v>
      </c>
      <c r="I27" s="24">
        <f t="shared" si="2"/>
        <v>1.5874999999999999</v>
      </c>
      <c r="J27" s="41">
        <f t="shared" si="3"/>
        <v>38.099999999999994</v>
      </c>
      <c r="K27" s="2"/>
      <c r="L27" s="2"/>
      <c r="M27" s="2"/>
      <c r="N27" s="2"/>
      <c r="O27" s="2"/>
      <c r="P27" s="2"/>
      <c r="Q27" s="2"/>
      <c r="R27" s="2"/>
    </row>
    <row r="28" spans="1:18" ht="15.75" thickBot="1">
      <c r="A28" s="95"/>
      <c r="B28" s="150"/>
      <c r="C28" s="151"/>
      <c r="D28" s="151"/>
      <c r="E28" s="151"/>
      <c r="F28" s="151"/>
      <c r="G28" s="151"/>
      <c r="H28" s="151"/>
      <c r="I28" s="151"/>
      <c r="J28" s="152"/>
      <c r="K28" s="2"/>
      <c r="L28" s="2"/>
      <c r="M28" s="2"/>
      <c r="N28" s="2"/>
      <c r="O28" s="2"/>
      <c r="P28" s="2"/>
      <c r="Q28" s="2"/>
      <c r="R28" s="2"/>
    </row>
    <row r="29" spans="1:18" ht="15.75" thickBot="1">
      <c r="B29" s="50">
        <v>4</v>
      </c>
      <c r="C29" s="17"/>
      <c r="D29" s="17"/>
      <c r="E29" s="57" t="s">
        <v>23</v>
      </c>
      <c r="F29" s="17"/>
      <c r="G29" s="17"/>
      <c r="H29" s="32"/>
      <c r="I29" s="27" t="s">
        <v>16</v>
      </c>
      <c r="J29" s="58">
        <f>J30</f>
        <v>9709.0789999999997</v>
      </c>
      <c r="K29" s="2"/>
      <c r="L29" s="2"/>
      <c r="M29" s="2"/>
      <c r="N29" s="2"/>
      <c r="O29" s="2"/>
      <c r="P29" s="2"/>
      <c r="Q29" s="2"/>
      <c r="R29" s="2"/>
    </row>
    <row r="30" spans="1:18">
      <c r="B30" s="40" t="s">
        <v>24</v>
      </c>
      <c r="C30" s="19"/>
      <c r="D30" s="19"/>
      <c r="E30" s="59" t="s">
        <v>88</v>
      </c>
      <c r="F30" s="19"/>
      <c r="G30" s="19"/>
      <c r="H30" s="24"/>
      <c r="I30" s="33" t="s">
        <v>16</v>
      </c>
      <c r="J30" s="41">
        <f>J31+J34+J36+J38</f>
        <v>9709.0789999999997</v>
      </c>
      <c r="K30" s="2"/>
      <c r="L30" s="2"/>
      <c r="M30" s="2"/>
      <c r="N30" s="2"/>
      <c r="O30" s="2"/>
      <c r="P30" s="2"/>
      <c r="Q30" s="2"/>
      <c r="R30" s="2"/>
    </row>
    <row r="31" spans="1:18">
      <c r="B31" s="42" t="s">
        <v>29</v>
      </c>
      <c r="C31" s="7"/>
      <c r="D31" s="7"/>
      <c r="E31" s="13" t="s">
        <v>20</v>
      </c>
      <c r="F31" s="7"/>
      <c r="G31" s="7"/>
      <c r="H31" s="9"/>
      <c r="I31" s="11" t="s">
        <v>16</v>
      </c>
      <c r="J31" s="52">
        <f>SUM(J32:J33)</f>
        <v>1116.0197499999999</v>
      </c>
      <c r="K31" s="2"/>
      <c r="L31" s="2"/>
      <c r="M31" s="2"/>
      <c r="N31" s="2"/>
      <c r="O31" s="2"/>
      <c r="P31" s="2"/>
      <c r="Q31" s="2"/>
      <c r="R31" s="2"/>
    </row>
    <row r="32" spans="1:18" ht="45">
      <c r="B32" s="42" t="s">
        <v>30</v>
      </c>
      <c r="C32" s="7">
        <v>92917</v>
      </c>
      <c r="D32" s="19" t="s">
        <v>10</v>
      </c>
      <c r="E32" s="10" t="s">
        <v>55</v>
      </c>
      <c r="F32" s="7" t="s">
        <v>19</v>
      </c>
      <c r="G32" s="7">
        <v>41.71</v>
      </c>
      <c r="H32" s="9">
        <v>15.02</v>
      </c>
      <c r="I32" s="9">
        <f t="shared" ref="I32:I117" si="6">H32+($J$8*H32)</f>
        <v>18.774999999999999</v>
      </c>
      <c r="J32" s="43">
        <f t="shared" ref="J32:J117" si="7">I32*G32</f>
        <v>783.10524999999996</v>
      </c>
      <c r="K32" s="2"/>
      <c r="L32" s="2"/>
      <c r="M32" s="2"/>
      <c r="N32" s="2"/>
      <c r="O32" s="2"/>
      <c r="P32" s="2"/>
      <c r="Q32" s="2"/>
      <c r="R32" s="2"/>
    </row>
    <row r="33" spans="2:18" ht="45">
      <c r="B33" s="42" t="s">
        <v>31</v>
      </c>
      <c r="C33" s="7">
        <v>92915</v>
      </c>
      <c r="D33" s="19" t="s">
        <v>10</v>
      </c>
      <c r="E33" s="10" t="s">
        <v>32</v>
      </c>
      <c r="F33" s="7" t="s">
        <v>19</v>
      </c>
      <c r="G33" s="7">
        <v>15.03</v>
      </c>
      <c r="H33" s="9">
        <v>17.72</v>
      </c>
      <c r="I33" s="9">
        <f t="shared" si="6"/>
        <v>22.15</v>
      </c>
      <c r="J33" s="43">
        <f t="shared" si="7"/>
        <v>332.91449999999998</v>
      </c>
      <c r="K33" s="2"/>
      <c r="L33" s="2"/>
      <c r="M33" s="2"/>
      <c r="N33" s="2"/>
      <c r="O33" s="2"/>
      <c r="P33" s="2"/>
      <c r="Q33" s="2"/>
      <c r="R33" s="2"/>
    </row>
    <row r="34" spans="2:18">
      <c r="B34" s="42" t="s">
        <v>25</v>
      </c>
      <c r="C34" s="7"/>
      <c r="D34" s="19"/>
      <c r="E34" s="13" t="s">
        <v>22</v>
      </c>
      <c r="F34" s="7"/>
      <c r="G34" s="7"/>
      <c r="H34" s="9"/>
      <c r="I34" s="11" t="s">
        <v>16</v>
      </c>
      <c r="J34" s="52">
        <f>SUM(J35:J35)</f>
        <v>3032.2079999999996</v>
      </c>
      <c r="K34" s="2"/>
      <c r="L34" s="2"/>
      <c r="M34" s="2"/>
      <c r="N34" s="2"/>
      <c r="O34" s="2"/>
      <c r="P34" s="2"/>
      <c r="Q34" s="2"/>
      <c r="R34" s="2"/>
    </row>
    <row r="35" spans="2:18" ht="30">
      <c r="B35" s="42" t="s">
        <v>28</v>
      </c>
      <c r="C35" s="7">
        <v>92270</v>
      </c>
      <c r="D35" s="19" t="s">
        <v>10</v>
      </c>
      <c r="E35" s="10" t="s">
        <v>54</v>
      </c>
      <c r="F35" s="7" t="s">
        <v>13</v>
      </c>
      <c r="G35" s="7">
        <v>11.52</v>
      </c>
      <c r="H35" s="9">
        <v>210.57</v>
      </c>
      <c r="I35" s="9">
        <f t="shared" si="6"/>
        <v>263.21249999999998</v>
      </c>
      <c r="J35" s="43">
        <f t="shared" si="7"/>
        <v>3032.2079999999996</v>
      </c>
      <c r="K35" s="2"/>
      <c r="L35" s="2"/>
      <c r="M35" s="2"/>
      <c r="N35" s="2"/>
      <c r="O35" s="2"/>
      <c r="P35" s="2"/>
      <c r="Q35" s="2"/>
      <c r="R35" s="2"/>
    </row>
    <row r="36" spans="2:18">
      <c r="B36" s="42" t="s">
        <v>26</v>
      </c>
      <c r="C36" s="7"/>
      <c r="D36" s="19"/>
      <c r="E36" s="13" t="s">
        <v>21</v>
      </c>
      <c r="F36" s="7"/>
      <c r="G36" s="7"/>
      <c r="H36" s="9"/>
      <c r="I36" s="11" t="s">
        <v>16</v>
      </c>
      <c r="J36" s="52">
        <f>SUM(J37)</f>
        <v>640.00125000000003</v>
      </c>
      <c r="K36" s="2"/>
      <c r="L36" s="2"/>
      <c r="M36" s="2"/>
      <c r="N36" s="2"/>
      <c r="O36" s="2"/>
      <c r="P36" s="2"/>
      <c r="Q36" s="2"/>
      <c r="R36" s="2"/>
    </row>
    <row r="37" spans="2:18" ht="59.25" customHeight="1">
      <c r="B37" s="42" t="s">
        <v>27</v>
      </c>
      <c r="C37" s="7">
        <v>92718</v>
      </c>
      <c r="D37" s="7" t="s">
        <v>10</v>
      </c>
      <c r="E37" s="10" t="s">
        <v>33</v>
      </c>
      <c r="F37" s="7" t="s">
        <v>17</v>
      </c>
      <c r="G37" s="8">
        <v>0.86</v>
      </c>
      <c r="H37" s="9">
        <v>595.35</v>
      </c>
      <c r="I37" s="9">
        <f t="shared" si="6"/>
        <v>744.1875</v>
      </c>
      <c r="J37" s="43">
        <f t="shared" si="7"/>
        <v>640.00125000000003</v>
      </c>
      <c r="K37" s="2"/>
      <c r="L37" s="2"/>
      <c r="M37" s="2"/>
      <c r="N37" s="2"/>
      <c r="O37" s="2"/>
      <c r="P37" s="2"/>
      <c r="Q37" s="2"/>
      <c r="R37" s="2"/>
    </row>
    <row r="38" spans="2:18">
      <c r="B38" s="40"/>
      <c r="C38" s="19"/>
      <c r="D38" s="19"/>
      <c r="E38" s="75" t="s">
        <v>57</v>
      </c>
      <c r="F38" s="7"/>
      <c r="G38" s="73"/>
      <c r="H38" s="122"/>
      <c r="I38" s="33" t="s">
        <v>16</v>
      </c>
      <c r="J38" s="53">
        <f>SUM(J39)</f>
        <v>4920.8499999999995</v>
      </c>
      <c r="K38" s="2"/>
      <c r="L38" s="2"/>
      <c r="M38" s="2"/>
      <c r="N38" s="2"/>
      <c r="O38" s="2"/>
      <c r="P38" s="2"/>
      <c r="Q38" s="2"/>
      <c r="R38" s="2"/>
    </row>
    <row r="39" spans="2:18" ht="45.75" thickBot="1">
      <c r="B39" s="44" t="s">
        <v>27</v>
      </c>
      <c r="C39" s="45">
        <v>101964</v>
      </c>
      <c r="D39" s="19" t="s">
        <v>10</v>
      </c>
      <c r="E39" s="46" t="s">
        <v>56</v>
      </c>
      <c r="F39" s="97" t="s">
        <v>13</v>
      </c>
      <c r="G39" s="47">
        <v>23</v>
      </c>
      <c r="H39" s="48">
        <v>171.16</v>
      </c>
      <c r="I39" s="48">
        <f t="shared" ref="I39" si="8">H39+($J$8*H39)</f>
        <v>213.95</v>
      </c>
      <c r="J39" s="49">
        <f t="shared" ref="J39" si="9">I39*G39</f>
        <v>4920.8499999999995</v>
      </c>
      <c r="K39" s="2"/>
      <c r="L39" s="2"/>
      <c r="M39" s="2"/>
      <c r="N39" s="2"/>
      <c r="O39" s="2"/>
      <c r="P39" s="2"/>
      <c r="Q39" s="2"/>
      <c r="R39" s="2"/>
    </row>
    <row r="40" spans="2:18" ht="15.75" thickBot="1">
      <c r="B40" s="153"/>
      <c r="C40" s="154"/>
      <c r="D40" s="154"/>
      <c r="E40" s="154"/>
      <c r="F40" s="154"/>
      <c r="G40" s="154"/>
      <c r="H40" s="154"/>
      <c r="I40" s="154"/>
      <c r="J40" s="155"/>
      <c r="K40" s="2"/>
      <c r="L40" s="2"/>
      <c r="M40" s="2"/>
      <c r="N40" s="2"/>
      <c r="O40" s="2"/>
      <c r="P40" s="2"/>
      <c r="Q40" s="2"/>
      <c r="R40" s="2"/>
    </row>
    <row r="41" spans="2:18" ht="15.75" thickBot="1">
      <c r="B41" s="25">
        <v>5</v>
      </c>
      <c r="C41" s="17"/>
      <c r="D41" s="17"/>
      <c r="E41" s="57" t="s">
        <v>34</v>
      </c>
      <c r="F41" s="17"/>
      <c r="G41" s="17"/>
      <c r="H41" s="32"/>
      <c r="I41" s="27" t="s">
        <v>16</v>
      </c>
      <c r="J41" s="58">
        <f>SUM(J42:J49)</f>
        <v>119228.73299999999</v>
      </c>
      <c r="K41" s="2"/>
      <c r="L41" s="2"/>
      <c r="M41" s="2"/>
      <c r="N41" s="2"/>
      <c r="O41" s="2"/>
      <c r="P41" s="2"/>
      <c r="Q41" s="2"/>
      <c r="R41" s="2"/>
    </row>
    <row r="42" spans="2:18" ht="45">
      <c r="B42" s="40" t="s">
        <v>36</v>
      </c>
      <c r="C42" s="19">
        <v>92545</v>
      </c>
      <c r="D42" s="19" t="s">
        <v>10</v>
      </c>
      <c r="E42" s="31" t="s">
        <v>59</v>
      </c>
      <c r="F42" s="19" t="s">
        <v>3</v>
      </c>
      <c r="G42" s="22">
        <v>4</v>
      </c>
      <c r="H42" s="24">
        <v>1214.6300000000001</v>
      </c>
      <c r="I42" s="24">
        <f t="shared" ref="I42:I43" si="10">H42+($J$8*H42)</f>
        <v>1518.2875000000001</v>
      </c>
      <c r="J42" s="41">
        <f t="shared" ref="J42:J43" si="11">I42*G42</f>
        <v>6073.1500000000005</v>
      </c>
      <c r="K42" s="2"/>
      <c r="L42" s="2"/>
      <c r="M42" s="2"/>
      <c r="N42" s="2"/>
      <c r="O42" s="2"/>
      <c r="P42" s="2"/>
      <c r="Q42" s="2"/>
      <c r="R42" s="2"/>
    </row>
    <row r="43" spans="2:18" ht="45">
      <c r="B43" s="40" t="s">
        <v>114</v>
      </c>
      <c r="C43" s="19">
        <v>92541</v>
      </c>
      <c r="D43" s="19" t="s">
        <v>10</v>
      </c>
      <c r="E43" s="31" t="s">
        <v>58</v>
      </c>
      <c r="F43" s="19" t="s">
        <v>13</v>
      </c>
      <c r="G43" s="22">
        <v>360</v>
      </c>
      <c r="H43" s="24">
        <v>104.98</v>
      </c>
      <c r="I43" s="24">
        <f t="shared" si="10"/>
        <v>131.22499999999999</v>
      </c>
      <c r="J43" s="41">
        <f t="shared" si="11"/>
        <v>47241</v>
      </c>
      <c r="K43" s="2"/>
      <c r="L43" s="2"/>
      <c r="M43" s="2"/>
      <c r="N43" s="2"/>
      <c r="O43" s="2"/>
      <c r="P43" s="2"/>
      <c r="Q43" s="2"/>
      <c r="R43" s="2"/>
    </row>
    <row r="44" spans="2:18" ht="30">
      <c r="B44" s="40" t="s">
        <v>115</v>
      </c>
      <c r="C44" s="19">
        <v>94445</v>
      </c>
      <c r="D44" s="19" t="s">
        <v>10</v>
      </c>
      <c r="E44" s="31" t="s">
        <v>153</v>
      </c>
      <c r="F44" s="19" t="s">
        <v>13</v>
      </c>
      <c r="G44" s="22">
        <v>32.6</v>
      </c>
      <c r="H44" s="24">
        <v>34.880000000000003</v>
      </c>
      <c r="I44" s="24">
        <v>52.64</v>
      </c>
      <c r="J44" s="41">
        <f t="shared" si="7"/>
        <v>1716.0640000000001</v>
      </c>
      <c r="K44" s="2"/>
      <c r="L44" s="2"/>
      <c r="M44" s="2"/>
      <c r="N44" s="2"/>
      <c r="O44" s="2"/>
      <c r="P44" s="2"/>
      <c r="Q44" s="2"/>
      <c r="R44" s="2"/>
    </row>
    <row r="45" spans="2:18" ht="45">
      <c r="B45" s="71" t="s">
        <v>116</v>
      </c>
      <c r="C45" s="30">
        <v>94221</v>
      </c>
      <c r="D45" s="19" t="s">
        <v>10</v>
      </c>
      <c r="E45" s="72" t="s">
        <v>60</v>
      </c>
      <c r="F45" s="19" t="s">
        <v>18</v>
      </c>
      <c r="G45" s="22">
        <v>6</v>
      </c>
      <c r="H45" s="24">
        <v>24.15</v>
      </c>
      <c r="I45" s="24">
        <f t="shared" ref="I45:I46" si="12">H45+($J$8*H45)</f>
        <v>30.1875</v>
      </c>
      <c r="J45" s="41">
        <f t="shared" ref="J45:J46" si="13">I45*G45</f>
        <v>181.125</v>
      </c>
      <c r="K45" s="2"/>
      <c r="L45" s="2"/>
      <c r="M45" s="2"/>
      <c r="N45" s="2"/>
      <c r="O45" s="2"/>
      <c r="P45" s="2"/>
      <c r="Q45" s="2"/>
      <c r="R45" s="2"/>
    </row>
    <row r="46" spans="2:18" ht="30">
      <c r="B46" s="42" t="s">
        <v>117</v>
      </c>
      <c r="C46" s="7">
        <v>96116</v>
      </c>
      <c r="D46" s="19" t="s">
        <v>10</v>
      </c>
      <c r="E46" s="10" t="s">
        <v>78</v>
      </c>
      <c r="F46" s="7" t="s">
        <v>13</v>
      </c>
      <c r="G46" s="8">
        <f>222.49+16.55+24+7.12+24+16.55</f>
        <v>310.71000000000004</v>
      </c>
      <c r="H46" s="9">
        <v>87.19</v>
      </c>
      <c r="I46" s="9">
        <f t="shared" si="12"/>
        <v>108.9875</v>
      </c>
      <c r="J46" s="43">
        <f t="shared" si="13"/>
        <v>33863.506125</v>
      </c>
      <c r="K46" s="2"/>
      <c r="L46" s="2"/>
      <c r="M46" s="2"/>
      <c r="N46" s="2"/>
      <c r="O46" s="2"/>
      <c r="P46" s="2"/>
      <c r="Q46" s="2"/>
      <c r="R46" s="2"/>
    </row>
    <row r="47" spans="2:18" ht="75">
      <c r="B47" s="42" t="s">
        <v>154</v>
      </c>
      <c r="C47" s="7"/>
      <c r="D47" s="19" t="s">
        <v>84</v>
      </c>
      <c r="E47" s="10" t="s">
        <v>155</v>
      </c>
      <c r="F47" s="7" t="s">
        <v>13</v>
      </c>
      <c r="G47" s="8">
        <f>222.49+16.55+24+7.12+24+16.55</f>
        <v>310.71000000000004</v>
      </c>
      <c r="H47" s="9">
        <v>30</v>
      </c>
      <c r="I47" s="9"/>
      <c r="J47" s="43">
        <f>H47*G47</f>
        <v>9321.3000000000011</v>
      </c>
      <c r="K47" s="2"/>
      <c r="L47" s="2"/>
      <c r="M47" s="2"/>
      <c r="N47" s="2"/>
      <c r="O47" s="2"/>
      <c r="P47" s="2"/>
      <c r="Q47" s="2"/>
      <c r="R47" s="2"/>
    </row>
    <row r="48" spans="2:18" ht="60">
      <c r="B48" s="42" t="s">
        <v>156</v>
      </c>
      <c r="C48" s="7">
        <v>94210</v>
      </c>
      <c r="D48" s="19" t="s">
        <v>10</v>
      </c>
      <c r="E48" s="10" t="s">
        <v>157</v>
      </c>
      <c r="F48" s="7" t="s">
        <v>13</v>
      </c>
      <c r="G48" s="8">
        <f>222.49+16.55+24+7.12+24+16.55</f>
        <v>310.71000000000004</v>
      </c>
      <c r="H48" s="9">
        <v>49.05</v>
      </c>
      <c r="I48" s="9">
        <f t="shared" ref="I48" si="14">H48+($J$8*H48)</f>
        <v>61.3125</v>
      </c>
      <c r="J48" s="43">
        <f t="shared" ref="J48" si="15">I48*G48</f>
        <v>19050.406875000001</v>
      </c>
      <c r="K48" s="2"/>
      <c r="L48" s="2"/>
      <c r="M48" s="2"/>
      <c r="N48" s="2"/>
      <c r="O48" s="2"/>
      <c r="P48" s="2"/>
      <c r="Q48" s="2"/>
      <c r="R48" s="2"/>
    </row>
    <row r="49" spans="1:18" ht="30.75" thickBot="1">
      <c r="B49" s="42" t="s">
        <v>158</v>
      </c>
      <c r="C49" s="7">
        <v>94223</v>
      </c>
      <c r="D49" s="19" t="s">
        <v>10</v>
      </c>
      <c r="E49" s="10" t="s">
        <v>159</v>
      </c>
      <c r="F49" s="7" t="s">
        <v>18</v>
      </c>
      <c r="G49" s="8">
        <v>18.43</v>
      </c>
      <c r="H49" s="9">
        <v>77.36</v>
      </c>
      <c r="I49" s="9">
        <f t="shared" ref="I49" si="16">H49+($J$8*H49)</f>
        <v>96.7</v>
      </c>
      <c r="J49" s="43">
        <f t="shared" ref="J49" si="17">I49*G49</f>
        <v>1782.181</v>
      </c>
      <c r="K49" s="2"/>
      <c r="L49" s="2"/>
      <c r="M49" s="2"/>
      <c r="N49" s="2"/>
      <c r="O49" s="2"/>
      <c r="P49" s="2"/>
      <c r="Q49" s="2"/>
      <c r="R49" s="2"/>
    </row>
    <row r="50" spans="1:18" ht="15.75" thickBot="1">
      <c r="B50" s="16">
        <v>6</v>
      </c>
      <c r="C50" s="17"/>
      <c r="D50" s="17"/>
      <c r="E50" s="57" t="s">
        <v>121</v>
      </c>
      <c r="F50" s="17"/>
      <c r="G50" s="18"/>
      <c r="H50" s="29"/>
      <c r="I50" s="28" t="s">
        <v>16</v>
      </c>
      <c r="J50" s="54">
        <f>J52+J57+J61</f>
        <v>91804.835750000013</v>
      </c>
      <c r="K50" s="2"/>
      <c r="L50" s="2"/>
      <c r="M50" s="2"/>
      <c r="N50" s="2"/>
      <c r="O50" s="2"/>
      <c r="P50" s="2"/>
      <c r="Q50" s="2"/>
      <c r="R50" s="2"/>
    </row>
    <row r="51" spans="1:18" ht="15.75" thickBot="1">
      <c r="B51" s="99"/>
      <c r="C51" s="100"/>
      <c r="D51" s="100"/>
      <c r="E51" s="101" t="s">
        <v>89</v>
      </c>
      <c r="F51" s="100"/>
      <c r="G51" s="102"/>
      <c r="H51" s="103"/>
      <c r="I51" s="104"/>
      <c r="J51" s="105"/>
      <c r="K51" s="2"/>
      <c r="L51" s="2"/>
      <c r="M51" s="2"/>
      <c r="N51" s="2"/>
      <c r="O51" s="2"/>
      <c r="P51" s="2"/>
      <c r="Q51" s="2"/>
      <c r="R51" s="2"/>
    </row>
    <row r="52" spans="1:18" ht="15.75" thickBot="1">
      <c r="A52" s="95"/>
      <c r="B52" s="94"/>
      <c r="C52" s="30"/>
      <c r="D52" s="30"/>
      <c r="E52" s="75" t="s">
        <v>90</v>
      </c>
      <c r="F52" s="30"/>
      <c r="G52" s="73"/>
      <c r="H52" s="74"/>
      <c r="I52" s="70"/>
      <c r="J52" s="87">
        <f>SUM(J53:J56)</f>
        <v>8081.0380000000005</v>
      </c>
      <c r="K52" s="2"/>
      <c r="L52" s="2"/>
      <c r="M52" s="2"/>
      <c r="N52" s="2"/>
      <c r="O52" s="2"/>
      <c r="P52" s="2"/>
      <c r="Q52" s="2"/>
      <c r="R52" s="2"/>
    </row>
    <row r="53" spans="1:18" ht="45">
      <c r="A53" s="95"/>
      <c r="B53" s="125" t="s">
        <v>37</v>
      </c>
      <c r="C53" s="7">
        <v>87879</v>
      </c>
      <c r="D53" s="7" t="s">
        <v>10</v>
      </c>
      <c r="E53" s="12" t="s">
        <v>86</v>
      </c>
      <c r="F53" s="7" t="s">
        <v>13</v>
      </c>
      <c r="G53" s="8">
        <v>12.97</v>
      </c>
      <c r="H53" s="91">
        <v>3.92</v>
      </c>
      <c r="I53" s="9">
        <f t="shared" ref="I53:I54" si="18">H53+($J$8*H53)</f>
        <v>4.9000000000000004</v>
      </c>
      <c r="J53" s="41">
        <f t="shared" ref="J53" si="19">I53*G53</f>
        <v>63.553000000000004</v>
      </c>
      <c r="K53" s="2"/>
      <c r="L53" s="2"/>
      <c r="M53" s="2"/>
      <c r="N53" s="2"/>
      <c r="O53" s="2"/>
      <c r="P53" s="2"/>
      <c r="Q53" s="2"/>
      <c r="R53" s="2"/>
    </row>
    <row r="54" spans="1:18" ht="45">
      <c r="B54" s="71" t="s">
        <v>118</v>
      </c>
      <c r="C54" s="30">
        <v>87879</v>
      </c>
      <c r="D54" s="19" t="s">
        <v>10</v>
      </c>
      <c r="E54" s="76" t="s">
        <v>62</v>
      </c>
      <c r="F54" s="30" t="s">
        <v>13</v>
      </c>
      <c r="G54" s="73">
        <v>81.2</v>
      </c>
      <c r="H54" s="74">
        <v>3.92</v>
      </c>
      <c r="I54" s="24">
        <f t="shared" si="18"/>
        <v>4.9000000000000004</v>
      </c>
      <c r="J54" s="41">
        <f t="shared" ref="J54" si="20">I54*G54</f>
        <v>397.88000000000005</v>
      </c>
      <c r="K54" s="2"/>
      <c r="L54" s="2"/>
      <c r="M54" s="2"/>
      <c r="N54" s="2"/>
      <c r="O54" s="2"/>
      <c r="P54" s="2"/>
      <c r="Q54" s="2"/>
      <c r="R54" s="2"/>
    </row>
    <row r="55" spans="1:18" ht="60">
      <c r="B55" s="42" t="s">
        <v>119</v>
      </c>
      <c r="C55" s="7">
        <v>87550</v>
      </c>
      <c r="D55" s="19" t="s">
        <v>10</v>
      </c>
      <c r="E55" s="10" t="s">
        <v>61</v>
      </c>
      <c r="F55" s="7" t="s">
        <v>13</v>
      </c>
      <c r="G55" s="8">
        <v>81.2</v>
      </c>
      <c r="H55" s="9">
        <v>23.04</v>
      </c>
      <c r="I55" s="9">
        <f t="shared" ref="I55:I62" si="21">H55+($J$8*H55)</f>
        <v>28.799999999999997</v>
      </c>
      <c r="J55" s="43">
        <f t="shared" ref="J55:J60" si="22">I55*G55</f>
        <v>2338.56</v>
      </c>
      <c r="K55" s="2"/>
      <c r="L55" s="2"/>
      <c r="M55" s="2"/>
      <c r="N55" s="2"/>
      <c r="O55" s="2"/>
      <c r="P55" s="2"/>
      <c r="Q55" s="2"/>
      <c r="R55" s="2"/>
    </row>
    <row r="56" spans="1:18" ht="45.75" thickBot="1">
      <c r="A56" s="95"/>
      <c r="B56" s="125" t="s">
        <v>120</v>
      </c>
      <c r="C56" s="7">
        <v>87247</v>
      </c>
      <c r="D56" s="19" t="s">
        <v>10</v>
      </c>
      <c r="E56" s="12" t="s">
        <v>79</v>
      </c>
      <c r="F56" s="7" t="s">
        <v>13</v>
      </c>
      <c r="G56" s="8">
        <v>81.2</v>
      </c>
      <c r="H56" s="91">
        <v>52.03</v>
      </c>
      <c r="I56" s="81">
        <f t="shared" ref="I56" si="23">H56+($J$8*H56)</f>
        <v>65.037499999999994</v>
      </c>
      <c r="J56" s="43">
        <f t="shared" ref="J56" si="24">I56*G56</f>
        <v>5281.0450000000001</v>
      </c>
      <c r="K56" s="2"/>
      <c r="L56" s="2"/>
      <c r="M56" s="2"/>
      <c r="N56" s="2"/>
      <c r="O56" s="2"/>
      <c r="P56" s="2"/>
      <c r="Q56" s="2"/>
      <c r="R56" s="2"/>
    </row>
    <row r="57" spans="1:18" ht="15.75" thickBot="1">
      <c r="A57" s="95"/>
      <c r="B57" s="94"/>
      <c r="C57" s="30"/>
      <c r="D57" s="30"/>
      <c r="E57" s="75"/>
      <c r="F57" s="30"/>
      <c r="G57" s="73"/>
      <c r="H57" s="74"/>
      <c r="I57" s="28" t="s">
        <v>16</v>
      </c>
      <c r="J57" s="87">
        <f>SUM(J58:J60)</f>
        <v>2566.8602499999997</v>
      </c>
      <c r="K57" s="2"/>
      <c r="L57" s="2"/>
      <c r="M57" s="2"/>
      <c r="N57" s="2"/>
      <c r="O57" s="2"/>
      <c r="P57" s="2"/>
      <c r="Q57" s="2"/>
      <c r="R57" s="2"/>
    </row>
    <row r="58" spans="1:18" ht="60">
      <c r="A58" s="95"/>
      <c r="B58" s="125" t="s">
        <v>122</v>
      </c>
      <c r="C58" s="7">
        <v>87550</v>
      </c>
      <c r="D58" s="7" t="s">
        <v>10</v>
      </c>
      <c r="E58" s="10" t="s">
        <v>87</v>
      </c>
      <c r="F58" s="7" t="s">
        <v>13</v>
      </c>
      <c r="G58" s="8">
        <v>12.97</v>
      </c>
      <c r="H58" s="9">
        <v>25.04</v>
      </c>
      <c r="I58" s="9">
        <f t="shared" ref="I58:I59" si="25">H58+($J$8*H58)</f>
        <v>31.299999999999997</v>
      </c>
      <c r="J58" s="43">
        <f t="shared" ref="J58:J59" si="26">I58*G58</f>
        <v>405.96099999999996</v>
      </c>
      <c r="K58" s="2"/>
      <c r="L58" s="2"/>
      <c r="M58" s="2"/>
      <c r="N58" s="2"/>
      <c r="O58" s="2"/>
      <c r="P58" s="2"/>
      <c r="Q58" s="2"/>
      <c r="R58" s="2"/>
    </row>
    <row r="59" spans="1:18" ht="60">
      <c r="A59" s="95"/>
      <c r="B59" s="125" t="s">
        <v>123</v>
      </c>
      <c r="C59" s="7">
        <v>87690</v>
      </c>
      <c r="D59" s="19" t="s">
        <v>10</v>
      </c>
      <c r="E59" s="12" t="s">
        <v>80</v>
      </c>
      <c r="F59" s="7" t="s">
        <v>13</v>
      </c>
      <c r="G59" s="8">
        <v>12.97</v>
      </c>
      <c r="H59" s="91">
        <v>41.02</v>
      </c>
      <c r="I59" s="9">
        <f t="shared" si="25"/>
        <v>51.275000000000006</v>
      </c>
      <c r="J59" s="43">
        <f t="shared" si="26"/>
        <v>665.0367500000001</v>
      </c>
      <c r="K59" s="2"/>
      <c r="L59" s="2"/>
      <c r="M59" s="2"/>
      <c r="N59" s="2"/>
      <c r="O59" s="2"/>
      <c r="P59" s="2"/>
      <c r="Q59" s="2"/>
      <c r="R59" s="2"/>
    </row>
    <row r="60" spans="1:18" ht="45.75" thickBot="1">
      <c r="B60" s="71" t="s">
        <v>124</v>
      </c>
      <c r="C60" s="30">
        <v>87247</v>
      </c>
      <c r="D60" s="19" t="s">
        <v>10</v>
      </c>
      <c r="E60" s="76" t="s">
        <v>233</v>
      </c>
      <c r="F60" s="30" t="s">
        <v>13</v>
      </c>
      <c r="G60" s="73">
        <v>23</v>
      </c>
      <c r="H60" s="74">
        <v>52.03</v>
      </c>
      <c r="I60" s="24">
        <f t="shared" si="21"/>
        <v>65.037499999999994</v>
      </c>
      <c r="J60" s="43">
        <f t="shared" si="22"/>
        <v>1495.8625</v>
      </c>
      <c r="K60" s="2"/>
      <c r="L60" s="2"/>
      <c r="M60" s="2"/>
      <c r="N60" s="2"/>
      <c r="O60" s="2"/>
      <c r="P60" s="2"/>
      <c r="Q60" s="2"/>
      <c r="R60" s="2"/>
    </row>
    <row r="61" spans="1:18" ht="15.75" thickBot="1">
      <c r="B61" s="42"/>
      <c r="C61" s="7"/>
      <c r="D61" s="19" t="s">
        <v>10</v>
      </c>
      <c r="E61" s="13" t="s">
        <v>63</v>
      </c>
      <c r="F61" s="7"/>
      <c r="G61" s="8"/>
      <c r="H61" s="9"/>
      <c r="I61" s="28" t="s">
        <v>16</v>
      </c>
      <c r="J61" s="87">
        <f>SUM(J62:J63)</f>
        <v>81156.937500000015</v>
      </c>
      <c r="K61" s="2"/>
      <c r="L61" s="2"/>
      <c r="M61" s="2"/>
      <c r="N61" s="2"/>
      <c r="O61" s="2"/>
      <c r="P61" s="2"/>
      <c r="Q61" s="2"/>
      <c r="R61" s="2"/>
    </row>
    <row r="62" spans="1:18" ht="45">
      <c r="B62" s="71" t="s">
        <v>125</v>
      </c>
      <c r="C62" s="30">
        <v>87879</v>
      </c>
      <c r="D62" s="19" t="s">
        <v>10</v>
      </c>
      <c r="E62" s="76" t="s">
        <v>62</v>
      </c>
      <c r="F62" s="30" t="s">
        <v>13</v>
      </c>
      <c r="G62" s="73">
        <f>(0.4+0.52+0.76+0.48+0.78+0.53+0.76+0.56+0.76+0.48+0.76+0.86)*138</f>
        <v>1055.7000000000003</v>
      </c>
      <c r="H62" s="74">
        <v>5.92</v>
      </c>
      <c r="I62" s="9">
        <f t="shared" si="21"/>
        <v>7.4</v>
      </c>
      <c r="J62" s="43">
        <f t="shared" ref="J62" si="27">I62*G62</f>
        <v>7812.1800000000021</v>
      </c>
      <c r="K62" s="2"/>
      <c r="L62" s="2"/>
      <c r="M62" s="2"/>
      <c r="N62" s="2"/>
      <c r="O62" s="2"/>
      <c r="P62" s="2"/>
      <c r="Q62" s="2"/>
      <c r="R62" s="2"/>
    </row>
    <row r="63" spans="1:18" ht="60.75" thickBot="1">
      <c r="B63" s="77" t="s">
        <v>126</v>
      </c>
      <c r="C63" s="93">
        <v>87775</v>
      </c>
      <c r="D63" s="92" t="s">
        <v>10</v>
      </c>
      <c r="E63" s="79" t="s">
        <v>64</v>
      </c>
      <c r="F63" s="45" t="s">
        <v>13</v>
      </c>
      <c r="G63" s="47">
        <f>G62</f>
        <v>1055.7000000000003</v>
      </c>
      <c r="H63" s="48">
        <v>55.58</v>
      </c>
      <c r="I63" s="48">
        <f t="shared" ref="I63" si="28">H63+($J$8*H63)</f>
        <v>69.474999999999994</v>
      </c>
      <c r="J63" s="43">
        <f t="shared" ref="J63" si="29">I63*G63</f>
        <v>73344.757500000007</v>
      </c>
      <c r="K63" s="2"/>
      <c r="L63" s="2"/>
      <c r="M63" s="2"/>
      <c r="N63" s="2"/>
      <c r="O63" s="2"/>
      <c r="P63" s="2"/>
      <c r="Q63" s="2"/>
      <c r="R63" s="2"/>
    </row>
    <row r="64" spans="1:18" ht="15.75" thickBot="1">
      <c r="B64" s="109">
        <v>7</v>
      </c>
      <c r="C64" s="110"/>
      <c r="D64" s="110"/>
      <c r="E64" s="111" t="s">
        <v>35</v>
      </c>
      <c r="F64" s="113"/>
      <c r="G64" s="114"/>
      <c r="H64" s="32"/>
      <c r="I64" s="115" t="s">
        <v>16</v>
      </c>
      <c r="J64" s="87">
        <f>SUM(J65:J72)</f>
        <v>50771.688249999999</v>
      </c>
      <c r="K64" s="2"/>
      <c r="L64" s="2"/>
      <c r="M64" s="2"/>
      <c r="N64" s="2"/>
      <c r="O64" s="2"/>
      <c r="P64" s="2"/>
      <c r="Q64" s="2"/>
      <c r="R64" s="2"/>
    </row>
    <row r="65" spans="2:18" ht="30">
      <c r="B65" s="99" t="s">
        <v>127</v>
      </c>
      <c r="C65" s="100">
        <v>88489</v>
      </c>
      <c r="D65" s="100" t="s">
        <v>10</v>
      </c>
      <c r="E65" s="112" t="s">
        <v>91</v>
      </c>
      <c r="F65" s="19" t="s">
        <v>13</v>
      </c>
      <c r="G65" s="22">
        <f>403.26+241.5</f>
        <v>644.76</v>
      </c>
      <c r="H65" s="24">
        <v>14.35</v>
      </c>
      <c r="I65" s="24">
        <f t="shared" si="6"/>
        <v>17.9375</v>
      </c>
      <c r="J65" s="43">
        <f t="shared" si="7"/>
        <v>11565.3825</v>
      </c>
      <c r="K65" s="2"/>
      <c r="L65" s="2"/>
      <c r="M65" s="2"/>
      <c r="N65" s="2"/>
      <c r="O65" s="2"/>
      <c r="P65" s="2"/>
      <c r="Q65" s="2"/>
      <c r="R65" s="2"/>
    </row>
    <row r="66" spans="2:18" ht="30">
      <c r="B66" s="42" t="s">
        <v>128</v>
      </c>
      <c r="C66" s="7">
        <v>88489</v>
      </c>
      <c r="D66" s="19" t="s">
        <v>10</v>
      </c>
      <c r="E66" s="10" t="s">
        <v>97</v>
      </c>
      <c r="F66" s="7" t="s">
        <v>13</v>
      </c>
      <c r="G66" s="8">
        <f>259.54+149.4</f>
        <v>408.94000000000005</v>
      </c>
      <c r="H66" s="9">
        <v>14.35</v>
      </c>
      <c r="I66" s="9">
        <f t="shared" ref="I66:I68" si="30">H66+($J$8*H66)</f>
        <v>17.9375</v>
      </c>
      <c r="J66" s="43">
        <f t="shared" ref="J66:J68" si="31">I66*G66</f>
        <v>7335.3612500000008</v>
      </c>
      <c r="K66" s="2"/>
      <c r="L66" s="2"/>
      <c r="M66" s="2"/>
      <c r="N66" s="2"/>
      <c r="O66" s="2"/>
      <c r="P66" s="2"/>
      <c r="Q66" s="2"/>
      <c r="R66" s="2"/>
    </row>
    <row r="67" spans="2:18" ht="45">
      <c r="B67" s="42" t="s">
        <v>129</v>
      </c>
      <c r="C67" s="7">
        <v>88489</v>
      </c>
      <c r="D67" s="19" t="s">
        <v>10</v>
      </c>
      <c r="E67" s="10" t="s">
        <v>92</v>
      </c>
      <c r="F67" s="7" t="s">
        <v>13</v>
      </c>
      <c r="G67" s="8">
        <f>522.54+99.08</f>
        <v>621.62</v>
      </c>
      <c r="H67" s="9">
        <v>14.35</v>
      </c>
      <c r="I67" s="9">
        <f t="shared" si="30"/>
        <v>17.9375</v>
      </c>
      <c r="J67" s="43">
        <f t="shared" si="31"/>
        <v>11150.30875</v>
      </c>
      <c r="K67" s="2"/>
      <c r="L67" s="2"/>
      <c r="M67" s="2"/>
      <c r="N67" s="2"/>
      <c r="O67" s="2"/>
      <c r="P67" s="2"/>
      <c r="Q67" s="2"/>
      <c r="R67" s="2"/>
    </row>
    <row r="68" spans="2:18" ht="30">
      <c r="B68" s="42">
        <v>7.4</v>
      </c>
      <c r="C68" s="7">
        <v>88489</v>
      </c>
      <c r="D68" s="19" t="s">
        <v>10</v>
      </c>
      <c r="E68" s="10" t="s">
        <v>93</v>
      </c>
      <c r="F68" s="7" t="s">
        <v>13</v>
      </c>
      <c r="G68" s="8">
        <v>119.4</v>
      </c>
      <c r="H68" s="9">
        <v>14.35</v>
      </c>
      <c r="I68" s="9">
        <f t="shared" si="30"/>
        <v>17.9375</v>
      </c>
      <c r="J68" s="43">
        <f t="shared" si="31"/>
        <v>2141.7375000000002</v>
      </c>
      <c r="K68" s="2"/>
      <c r="L68" s="2"/>
      <c r="M68" s="2"/>
      <c r="N68" s="2"/>
      <c r="O68" s="2"/>
      <c r="P68" s="2"/>
      <c r="Q68" s="2"/>
      <c r="R68" s="2"/>
    </row>
    <row r="69" spans="2:18" ht="30">
      <c r="B69" s="42" t="s">
        <v>130</v>
      </c>
      <c r="C69" s="7">
        <v>88489</v>
      </c>
      <c r="D69" s="19" t="s">
        <v>10</v>
      </c>
      <c r="E69" s="10" t="s">
        <v>94</v>
      </c>
      <c r="F69" s="7" t="s">
        <v>13</v>
      </c>
      <c r="G69" s="8">
        <v>336</v>
      </c>
      <c r="H69" s="9">
        <v>14.35</v>
      </c>
      <c r="I69" s="9">
        <f t="shared" ref="I69" si="32">H69+($J$8*H69)</f>
        <v>17.9375</v>
      </c>
      <c r="J69" s="43">
        <f t="shared" ref="J69" si="33">I69*G69</f>
        <v>6027</v>
      </c>
      <c r="K69" s="2"/>
      <c r="L69" s="2"/>
      <c r="M69" s="2"/>
      <c r="N69" s="2"/>
      <c r="O69" s="2"/>
      <c r="P69" s="2"/>
      <c r="Q69" s="2"/>
      <c r="R69" s="2"/>
    </row>
    <row r="70" spans="2:18" ht="30">
      <c r="B70" s="42" t="s">
        <v>131</v>
      </c>
      <c r="C70" s="7">
        <v>88489</v>
      </c>
      <c r="D70" s="19" t="s">
        <v>10</v>
      </c>
      <c r="E70" s="10" t="s">
        <v>98</v>
      </c>
      <c r="F70" s="7" t="s">
        <v>13</v>
      </c>
      <c r="G70" s="8">
        <v>298.58</v>
      </c>
      <c r="H70" s="9">
        <v>14.35</v>
      </c>
      <c r="I70" s="9">
        <f t="shared" ref="I70:I71" si="34">H70+($J$8*H70)</f>
        <v>17.9375</v>
      </c>
      <c r="J70" s="43">
        <f t="shared" ref="J70:J71" si="35">I70*G70</f>
        <v>5355.7787499999995</v>
      </c>
      <c r="K70" s="2"/>
      <c r="L70" s="2"/>
      <c r="M70" s="2"/>
      <c r="N70" s="2"/>
      <c r="O70" s="2"/>
      <c r="P70" s="2"/>
      <c r="Q70" s="2"/>
      <c r="R70" s="2"/>
    </row>
    <row r="71" spans="2:18" ht="29.25" customHeight="1">
      <c r="B71" s="77" t="s">
        <v>132</v>
      </c>
      <c r="C71" s="89">
        <v>102214</v>
      </c>
      <c r="D71" s="19" t="s">
        <v>10</v>
      </c>
      <c r="E71" s="79" t="s">
        <v>104</v>
      </c>
      <c r="F71" s="89" t="s">
        <v>13</v>
      </c>
      <c r="G71" s="80">
        <v>33.6</v>
      </c>
      <c r="H71" s="81">
        <v>20.05</v>
      </c>
      <c r="I71" s="81">
        <f t="shared" si="34"/>
        <v>25.0625</v>
      </c>
      <c r="J71" s="90">
        <f t="shared" si="35"/>
        <v>842.1</v>
      </c>
      <c r="K71" s="2"/>
      <c r="L71" s="2"/>
      <c r="M71" s="2"/>
      <c r="N71" s="2"/>
      <c r="O71" s="2"/>
      <c r="P71" s="2"/>
      <c r="Q71" s="2"/>
      <c r="R71" s="2"/>
    </row>
    <row r="72" spans="2:18" ht="39" customHeight="1">
      <c r="B72" s="77" t="s">
        <v>133</v>
      </c>
      <c r="C72" s="89">
        <v>102214</v>
      </c>
      <c r="D72" s="19" t="s">
        <v>10</v>
      </c>
      <c r="E72" s="79" t="s">
        <v>105</v>
      </c>
      <c r="F72" s="89" t="s">
        <v>13</v>
      </c>
      <c r="G72" s="80">
        <v>310.70999999999998</v>
      </c>
      <c r="H72" s="81">
        <v>16.36</v>
      </c>
      <c r="I72" s="81">
        <f t="shared" ref="I72" si="36">H72+($J$8*H72)</f>
        <v>20.45</v>
      </c>
      <c r="J72" s="43">
        <f t="shared" ref="J72" si="37">I72*G72</f>
        <v>6354.0194999999994</v>
      </c>
      <c r="K72" s="2"/>
      <c r="L72" s="2"/>
      <c r="M72" s="2"/>
      <c r="N72" s="2"/>
      <c r="O72" s="2"/>
      <c r="P72" s="2"/>
      <c r="Q72" s="2"/>
      <c r="R72" s="2"/>
    </row>
    <row r="73" spans="2:18" ht="24.75" customHeight="1" thickBot="1">
      <c r="B73" s="77"/>
      <c r="C73" s="93"/>
      <c r="D73" s="92"/>
      <c r="E73" s="79"/>
      <c r="F73" s="45"/>
      <c r="G73" s="47"/>
      <c r="H73" s="81"/>
      <c r="I73" s="48"/>
      <c r="J73" s="49"/>
      <c r="K73" s="2"/>
      <c r="L73" s="2"/>
      <c r="M73" s="2"/>
      <c r="N73" s="2"/>
      <c r="O73" s="2"/>
      <c r="P73" s="2"/>
      <c r="Q73" s="2"/>
      <c r="R73" s="2"/>
    </row>
    <row r="74" spans="2:18" ht="24.75" customHeight="1" thickBot="1">
      <c r="B74" s="16">
        <v>8</v>
      </c>
      <c r="C74" s="17"/>
      <c r="D74" s="17"/>
      <c r="E74" s="57" t="s">
        <v>165</v>
      </c>
      <c r="F74" s="97"/>
      <c r="G74" s="117"/>
      <c r="H74" s="32"/>
      <c r="I74" s="119" t="s">
        <v>16</v>
      </c>
      <c r="J74" s="118">
        <f>J75+J76+J77+J78</f>
        <v>195606.47</v>
      </c>
      <c r="K74" s="2"/>
      <c r="L74" s="2"/>
      <c r="M74" s="2"/>
      <c r="N74" s="2"/>
      <c r="O74" s="2"/>
      <c r="P74" s="2"/>
      <c r="Q74" s="2"/>
      <c r="R74" s="2"/>
    </row>
    <row r="75" spans="2:18" ht="48.75" customHeight="1">
      <c r="B75" s="77" t="s">
        <v>42</v>
      </c>
      <c r="C75" s="93">
        <v>87246</v>
      </c>
      <c r="D75" s="110" t="s">
        <v>10</v>
      </c>
      <c r="E75" s="79" t="s">
        <v>234</v>
      </c>
      <c r="F75" s="93" t="s">
        <v>13</v>
      </c>
      <c r="G75" s="8">
        <v>9.8000000000000007</v>
      </c>
      <c r="H75" s="9">
        <v>62.72</v>
      </c>
      <c r="I75" s="127">
        <f t="shared" ref="I75" si="38">H75+($J$8*H75)</f>
        <v>78.400000000000006</v>
      </c>
      <c r="J75" s="41">
        <f t="shared" ref="J75" si="39">I75*G75</f>
        <v>768.32000000000016</v>
      </c>
      <c r="K75" s="2"/>
      <c r="L75" s="2"/>
      <c r="M75" s="2"/>
      <c r="N75" s="2"/>
      <c r="O75" s="2"/>
      <c r="P75" s="2"/>
      <c r="Q75" s="2"/>
      <c r="R75" s="2"/>
    </row>
    <row r="76" spans="2:18" ht="60" customHeight="1">
      <c r="B76" s="77" t="s">
        <v>134</v>
      </c>
      <c r="C76" s="93">
        <v>87246</v>
      </c>
      <c r="D76" s="7" t="s">
        <v>10</v>
      </c>
      <c r="E76" s="79" t="s">
        <v>166</v>
      </c>
      <c r="F76" s="93" t="s">
        <v>13</v>
      </c>
      <c r="G76" s="8">
        <v>22.5</v>
      </c>
      <c r="H76" s="9">
        <v>62.72</v>
      </c>
      <c r="I76" s="9">
        <f t="shared" ref="I76" si="40">H76+($J$8*H76)</f>
        <v>78.400000000000006</v>
      </c>
      <c r="J76" s="41">
        <f t="shared" ref="J76" si="41">I76*G76</f>
        <v>1764.0000000000002</v>
      </c>
      <c r="K76" s="2"/>
      <c r="L76" s="2"/>
      <c r="M76" s="2"/>
      <c r="N76" s="2"/>
      <c r="O76" s="2"/>
      <c r="P76" s="2"/>
      <c r="Q76" s="2"/>
      <c r="R76" s="2"/>
    </row>
    <row r="77" spans="2:18" ht="44.25" customHeight="1">
      <c r="B77" s="77" t="s">
        <v>135</v>
      </c>
      <c r="C77" s="93">
        <v>96467</v>
      </c>
      <c r="D77" s="92" t="s">
        <v>10</v>
      </c>
      <c r="E77" s="79" t="s">
        <v>167</v>
      </c>
      <c r="F77" s="93" t="s">
        <v>18</v>
      </c>
      <c r="G77" s="80">
        <v>77</v>
      </c>
      <c r="H77" s="9">
        <v>6.66</v>
      </c>
      <c r="I77" s="9">
        <f t="shared" ref="I77:I78" si="42">H77+($J$8*H77)</f>
        <v>8.3249999999999993</v>
      </c>
      <c r="J77" s="41">
        <f t="shared" ref="J77:J78" si="43">I77*G77</f>
        <v>641.02499999999998</v>
      </c>
      <c r="K77" s="2"/>
      <c r="L77" s="2"/>
      <c r="M77" s="2"/>
      <c r="N77" s="2"/>
      <c r="O77" s="2"/>
      <c r="P77" s="2"/>
      <c r="Q77" s="2"/>
      <c r="R77" s="2"/>
    </row>
    <row r="78" spans="2:18" ht="30">
      <c r="B78" s="77" t="s">
        <v>136</v>
      </c>
      <c r="C78" s="93">
        <v>92400</v>
      </c>
      <c r="D78" s="7" t="s">
        <v>10</v>
      </c>
      <c r="E78" s="79" t="s">
        <v>168</v>
      </c>
      <c r="F78" s="93" t="s">
        <v>13</v>
      </c>
      <c r="G78" s="80">
        <v>2052.62</v>
      </c>
      <c r="H78" s="81">
        <v>75</v>
      </c>
      <c r="I78" s="122">
        <f t="shared" si="42"/>
        <v>93.75</v>
      </c>
      <c r="J78" s="43">
        <f t="shared" si="43"/>
        <v>192433.125</v>
      </c>
      <c r="K78" s="2"/>
      <c r="L78" s="2"/>
      <c r="M78" s="2"/>
      <c r="N78" s="2"/>
      <c r="O78" s="2"/>
      <c r="P78" s="2"/>
      <c r="Q78" s="2"/>
      <c r="R78" s="2"/>
    </row>
    <row r="79" spans="2:18" ht="15.75" thickBot="1">
      <c r="B79" s="77"/>
      <c r="C79" s="78"/>
      <c r="D79" s="78"/>
      <c r="E79" s="46"/>
      <c r="F79" s="45"/>
      <c r="G79" s="47"/>
      <c r="H79" s="48"/>
      <c r="I79" s="48"/>
      <c r="J79" s="49"/>
      <c r="K79" s="2"/>
      <c r="L79" s="2"/>
      <c r="M79" s="2"/>
      <c r="N79" s="2"/>
      <c r="O79" s="2"/>
      <c r="P79" s="2"/>
      <c r="Q79" s="2"/>
      <c r="R79" s="2"/>
    </row>
    <row r="80" spans="2:18" ht="15.75" thickBot="1">
      <c r="B80" s="16">
        <v>9</v>
      </c>
      <c r="C80" s="17"/>
      <c r="D80" s="17"/>
      <c r="E80" s="116" t="s">
        <v>230</v>
      </c>
      <c r="F80" s="97"/>
      <c r="G80" s="117"/>
      <c r="H80" s="118"/>
      <c r="I80" s="119" t="s">
        <v>16</v>
      </c>
      <c r="J80" s="118">
        <f>J81+J87</f>
        <v>17390.912500000002</v>
      </c>
      <c r="K80" s="2"/>
      <c r="L80" s="2"/>
      <c r="M80" s="2"/>
      <c r="N80" s="2"/>
      <c r="O80" s="2"/>
      <c r="P80" s="2"/>
      <c r="Q80" s="2"/>
      <c r="R80" s="2"/>
    </row>
    <row r="81" spans="2:18" ht="15.75" thickBot="1">
      <c r="B81" s="40"/>
      <c r="C81" s="19"/>
      <c r="D81" s="19"/>
      <c r="E81" s="56" t="s">
        <v>65</v>
      </c>
      <c r="F81" s="19"/>
      <c r="G81" s="22"/>
      <c r="H81" s="98"/>
      <c r="I81" s="106" t="s">
        <v>16</v>
      </c>
      <c r="J81" s="107">
        <f>SUM(J82:J86)</f>
        <v>6799.55</v>
      </c>
      <c r="K81" s="2"/>
      <c r="L81" s="2"/>
      <c r="M81" s="2"/>
      <c r="N81" s="2"/>
      <c r="O81" s="2"/>
      <c r="P81" s="2"/>
      <c r="Q81" s="2"/>
      <c r="R81" s="2"/>
    </row>
    <row r="82" spans="2:18" ht="30">
      <c r="B82" s="42" t="s">
        <v>137</v>
      </c>
      <c r="C82" s="7">
        <v>100869</v>
      </c>
      <c r="D82" s="19" t="s">
        <v>10</v>
      </c>
      <c r="E82" s="10" t="s">
        <v>66</v>
      </c>
      <c r="F82" s="7" t="s">
        <v>3</v>
      </c>
      <c r="G82" s="8">
        <v>4</v>
      </c>
      <c r="H82" s="9">
        <v>385.81</v>
      </c>
      <c r="I82" s="24">
        <f t="shared" ref="I82:I84" si="44">H82+($J$8*H82)</f>
        <v>482.26249999999999</v>
      </c>
      <c r="J82" s="41">
        <f t="shared" ref="J82:J84" si="45">I82*G82</f>
        <v>1929.05</v>
      </c>
      <c r="K82" s="2"/>
      <c r="L82" s="2"/>
      <c r="M82" s="2"/>
      <c r="N82" s="2"/>
      <c r="O82" s="2"/>
      <c r="P82" s="2"/>
      <c r="Q82" s="2"/>
      <c r="R82" s="2"/>
    </row>
    <row r="83" spans="2:18" ht="60">
      <c r="B83" s="42" t="s">
        <v>138</v>
      </c>
      <c r="C83" s="7">
        <v>95472</v>
      </c>
      <c r="D83" s="19" t="s">
        <v>10</v>
      </c>
      <c r="E83" s="10" t="s">
        <v>83</v>
      </c>
      <c r="F83" s="7" t="s">
        <v>3</v>
      </c>
      <c r="G83" s="8">
        <v>2</v>
      </c>
      <c r="H83" s="9">
        <v>864.93</v>
      </c>
      <c r="I83" s="9">
        <f t="shared" si="44"/>
        <v>1081.1624999999999</v>
      </c>
      <c r="J83" s="43">
        <f t="shared" si="45"/>
        <v>2162.3249999999998</v>
      </c>
      <c r="K83" s="2"/>
      <c r="L83" s="2"/>
      <c r="M83" s="2"/>
      <c r="N83" s="2"/>
      <c r="O83" s="2"/>
      <c r="P83" s="2"/>
      <c r="Q83" s="2"/>
      <c r="R83" s="2"/>
    </row>
    <row r="84" spans="2:18" ht="45">
      <c r="B84" s="42" t="s">
        <v>139</v>
      </c>
      <c r="C84" s="7">
        <v>86931</v>
      </c>
      <c r="D84" s="19" t="s">
        <v>10</v>
      </c>
      <c r="E84" s="10" t="s">
        <v>67</v>
      </c>
      <c r="F84" s="7" t="s">
        <v>3</v>
      </c>
      <c r="G84" s="8">
        <v>2</v>
      </c>
      <c r="H84" s="9">
        <v>549.99</v>
      </c>
      <c r="I84" s="9">
        <f t="shared" si="44"/>
        <v>687.48749999999995</v>
      </c>
      <c r="J84" s="43">
        <f t="shared" si="45"/>
        <v>1374.9749999999999</v>
      </c>
      <c r="K84" s="2"/>
      <c r="L84" s="2"/>
      <c r="M84" s="2"/>
      <c r="N84" s="2"/>
      <c r="O84" s="2"/>
      <c r="P84" s="2"/>
      <c r="Q84" s="2"/>
      <c r="R84" s="2"/>
    </row>
    <row r="85" spans="2:18" ht="60">
      <c r="B85" s="42" t="s">
        <v>190</v>
      </c>
      <c r="C85" s="7">
        <v>91787</v>
      </c>
      <c r="D85" s="19" t="s">
        <v>10</v>
      </c>
      <c r="E85" s="10" t="s">
        <v>68</v>
      </c>
      <c r="F85" s="7" t="s">
        <v>18</v>
      </c>
      <c r="G85" s="8">
        <v>12</v>
      </c>
      <c r="H85" s="9">
        <v>40.369999999999997</v>
      </c>
      <c r="I85" s="9">
        <f t="shared" ref="I85:I86" si="46">H85+($J$8*H85)</f>
        <v>50.462499999999999</v>
      </c>
      <c r="J85" s="43">
        <f t="shared" ref="J85:J86" si="47">I85*G85</f>
        <v>605.54999999999995</v>
      </c>
      <c r="K85" s="2"/>
      <c r="L85" s="2"/>
      <c r="M85" s="2"/>
      <c r="N85" s="2"/>
      <c r="O85" s="2"/>
      <c r="P85" s="2"/>
      <c r="Q85" s="2"/>
      <c r="R85" s="2"/>
    </row>
    <row r="86" spans="2:18" ht="60.75" thickBot="1">
      <c r="B86" s="42" t="s">
        <v>191</v>
      </c>
      <c r="C86" s="7">
        <v>91785</v>
      </c>
      <c r="D86" s="19" t="s">
        <v>10</v>
      </c>
      <c r="E86" s="10" t="s">
        <v>69</v>
      </c>
      <c r="F86" s="7" t="s">
        <v>18</v>
      </c>
      <c r="G86" s="8">
        <v>12</v>
      </c>
      <c r="H86" s="9">
        <v>48.51</v>
      </c>
      <c r="I86" s="81">
        <f t="shared" si="46"/>
        <v>60.637499999999996</v>
      </c>
      <c r="J86" s="90">
        <f t="shared" si="47"/>
        <v>727.65</v>
      </c>
      <c r="K86" s="2"/>
      <c r="L86" s="2"/>
      <c r="M86" s="2"/>
      <c r="N86" s="2"/>
      <c r="O86" s="2"/>
      <c r="P86" s="2"/>
      <c r="Q86" s="2"/>
      <c r="R86" s="2"/>
    </row>
    <row r="87" spans="2:18" ht="15.75" thickBot="1">
      <c r="B87" s="40"/>
      <c r="C87" s="19"/>
      <c r="D87" s="19" t="s">
        <v>10</v>
      </c>
      <c r="E87" s="56" t="s">
        <v>70</v>
      </c>
      <c r="F87" s="19"/>
      <c r="G87" s="22"/>
      <c r="H87" s="98"/>
      <c r="I87" s="106" t="s">
        <v>16</v>
      </c>
      <c r="J87" s="107">
        <f>SUM(J88:J90)</f>
        <v>10591.362500000001</v>
      </c>
      <c r="K87" s="2"/>
      <c r="L87" s="2"/>
      <c r="M87" s="2"/>
      <c r="N87" s="2"/>
      <c r="O87" s="2"/>
      <c r="P87" s="2"/>
      <c r="Q87" s="2"/>
      <c r="R87" s="2"/>
    </row>
    <row r="88" spans="2:18" ht="60">
      <c r="B88" s="42" t="s">
        <v>192</v>
      </c>
      <c r="C88" s="7">
        <v>91793</v>
      </c>
      <c r="D88" s="19" t="s">
        <v>10</v>
      </c>
      <c r="E88" s="10" t="s">
        <v>71</v>
      </c>
      <c r="F88" s="7" t="s">
        <v>18</v>
      </c>
      <c r="G88" s="8">
        <v>50</v>
      </c>
      <c r="H88" s="9">
        <v>97.17</v>
      </c>
      <c r="I88" s="24">
        <f t="shared" ref="I88" si="48">H88+($J$8*H88)</f>
        <v>121.46250000000001</v>
      </c>
      <c r="J88" s="41">
        <f t="shared" ref="J88" si="49">I88*G88</f>
        <v>6073.125</v>
      </c>
      <c r="K88" s="2"/>
      <c r="L88" s="2"/>
      <c r="M88" s="2"/>
      <c r="N88" s="2"/>
      <c r="O88" s="2"/>
      <c r="P88" s="2"/>
      <c r="Q88" s="2"/>
      <c r="R88" s="2"/>
    </row>
    <row r="89" spans="2:18" ht="45">
      <c r="B89" s="42" t="s">
        <v>193</v>
      </c>
      <c r="C89" s="7">
        <v>98062</v>
      </c>
      <c r="D89" s="19" t="s">
        <v>10</v>
      </c>
      <c r="E89" s="10" t="s">
        <v>72</v>
      </c>
      <c r="F89" s="7" t="s">
        <v>3</v>
      </c>
      <c r="G89" s="8">
        <v>1</v>
      </c>
      <c r="H89" s="9">
        <v>2076.31</v>
      </c>
      <c r="I89" s="9">
        <f t="shared" ref="I89:I103" si="50">H89+($J$8*H89)</f>
        <v>2595.3874999999998</v>
      </c>
      <c r="J89" s="43">
        <f t="shared" ref="J89:J103" si="51">I89*G89</f>
        <v>2595.3874999999998</v>
      </c>
      <c r="K89" s="2"/>
      <c r="L89" s="2"/>
      <c r="M89" s="2"/>
      <c r="N89" s="2"/>
      <c r="O89" s="2"/>
      <c r="P89" s="2"/>
      <c r="Q89" s="2"/>
      <c r="R89" s="2"/>
    </row>
    <row r="90" spans="2:18" ht="45">
      <c r="B90" s="42" t="s">
        <v>194</v>
      </c>
      <c r="C90" s="7">
        <v>98052</v>
      </c>
      <c r="D90" s="19" t="s">
        <v>10</v>
      </c>
      <c r="E90" s="10" t="s">
        <v>73</v>
      </c>
      <c r="F90" s="7" t="s">
        <v>3</v>
      </c>
      <c r="G90" s="8">
        <v>1</v>
      </c>
      <c r="H90" s="9">
        <v>1538.28</v>
      </c>
      <c r="I90" s="9">
        <f t="shared" si="50"/>
        <v>1922.85</v>
      </c>
      <c r="J90" s="43">
        <f t="shared" si="51"/>
        <v>1922.85</v>
      </c>
      <c r="K90" s="2"/>
      <c r="L90" s="2"/>
      <c r="M90" s="2"/>
      <c r="N90" s="2"/>
      <c r="O90" s="2"/>
      <c r="P90" s="2"/>
      <c r="Q90" s="2"/>
      <c r="R90" s="2"/>
    </row>
    <row r="91" spans="2:18" ht="15.75" thickBot="1">
      <c r="B91" s="44"/>
      <c r="C91" s="45"/>
      <c r="D91" s="45"/>
      <c r="E91" s="46"/>
      <c r="F91" s="45"/>
      <c r="G91" s="47"/>
      <c r="H91" s="48"/>
      <c r="I91" s="48"/>
      <c r="J91" s="49"/>
      <c r="K91" s="2"/>
      <c r="L91" s="2"/>
      <c r="M91" s="2"/>
      <c r="N91" s="2"/>
      <c r="O91" s="2"/>
      <c r="P91" s="2"/>
      <c r="Q91" s="2"/>
      <c r="R91" s="2"/>
    </row>
    <row r="92" spans="2:18" ht="15.75" thickBot="1">
      <c r="B92" s="16">
        <v>10</v>
      </c>
      <c r="C92" s="17"/>
      <c r="D92" s="17"/>
      <c r="E92" s="120" t="s">
        <v>109</v>
      </c>
      <c r="F92" s="17"/>
      <c r="G92" s="18"/>
      <c r="H92" s="29"/>
      <c r="I92" s="28" t="s">
        <v>16</v>
      </c>
      <c r="J92" s="121">
        <f>SUM(J93:J95)</f>
        <v>13663.32425</v>
      </c>
      <c r="K92" s="2"/>
      <c r="L92" s="2"/>
      <c r="M92" s="2"/>
      <c r="N92" s="2"/>
      <c r="O92" s="2"/>
      <c r="P92" s="2"/>
      <c r="Q92" s="2"/>
      <c r="R92" s="2"/>
    </row>
    <row r="93" spans="2:18" ht="30">
      <c r="B93" s="40" t="s">
        <v>140</v>
      </c>
      <c r="C93" s="19">
        <v>97622</v>
      </c>
      <c r="D93" s="19"/>
      <c r="E93" s="31" t="s">
        <v>75</v>
      </c>
      <c r="F93" s="19" t="s">
        <v>17</v>
      </c>
      <c r="G93" s="22">
        <v>4.0199999999999996</v>
      </c>
      <c r="H93" s="24">
        <v>57.22</v>
      </c>
      <c r="I93" s="24">
        <f t="shared" si="50"/>
        <v>71.525000000000006</v>
      </c>
      <c r="J93" s="41">
        <f t="shared" si="51"/>
        <v>287.53050000000002</v>
      </c>
      <c r="K93" s="2"/>
      <c r="L93" s="2"/>
      <c r="M93" s="2"/>
      <c r="N93" s="2"/>
      <c r="O93" s="2"/>
      <c r="P93" s="2"/>
      <c r="Q93" s="2"/>
      <c r="R93" s="2"/>
    </row>
    <row r="94" spans="2:18" ht="45">
      <c r="B94" s="42" t="s">
        <v>141</v>
      </c>
      <c r="C94" s="7">
        <v>103325</v>
      </c>
      <c r="D94" s="7"/>
      <c r="E94" s="10" t="s">
        <v>74</v>
      </c>
      <c r="F94" s="7" t="s">
        <v>13</v>
      </c>
      <c r="G94" s="8">
        <v>30.74</v>
      </c>
      <c r="H94" s="9">
        <v>77.75</v>
      </c>
      <c r="I94" s="9">
        <f t="shared" si="50"/>
        <v>97.1875</v>
      </c>
      <c r="J94" s="43">
        <f t="shared" si="51"/>
        <v>2987.5437499999998</v>
      </c>
      <c r="K94" s="2"/>
      <c r="L94" s="2"/>
      <c r="M94" s="2"/>
      <c r="N94" s="2"/>
      <c r="O94" s="2"/>
      <c r="P94" s="2"/>
      <c r="Q94" s="2"/>
      <c r="R94" s="2"/>
    </row>
    <row r="95" spans="2:18" ht="45">
      <c r="B95" s="42" t="s">
        <v>195</v>
      </c>
      <c r="C95" s="7"/>
      <c r="D95" s="7" t="s">
        <v>84</v>
      </c>
      <c r="E95" s="10" t="s">
        <v>106</v>
      </c>
      <c r="F95" s="7" t="s">
        <v>13</v>
      </c>
      <c r="G95" s="8">
        <v>109.35</v>
      </c>
      <c r="H95" s="9">
        <v>95</v>
      </c>
      <c r="I95" s="9"/>
      <c r="J95" s="43">
        <f>H95*G95</f>
        <v>10388.25</v>
      </c>
      <c r="K95" s="2"/>
      <c r="L95" s="2"/>
      <c r="M95" s="2"/>
      <c r="N95" s="2"/>
      <c r="O95" s="2"/>
      <c r="P95" s="2"/>
      <c r="Q95" s="2"/>
      <c r="R95" s="2"/>
    </row>
    <row r="96" spans="2:18" ht="15.75" thickBot="1">
      <c r="B96" s="77"/>
      <c r="C96" s="93"/>
      <c r="D96" s="93"/>
      <c r="E96" s="79"/>
      <c r="F96" s="93"/>
      <c r="G96" s="80"/>
      <c r="H96" s="81"/>
      <c r="I96" s="81"/>
      <c r="J96" s="90"/>
      <c r="K96" s="2"/>
      <c r="L96" s="2"/>
      <c r="M96" s="2"/>
      <c r="N96" s="2"/>
      <c r="O96" s="2"/>
      <c r="P96" s="2"/>
      <c r="Q96" s="2"/>
      <c r="R96" s="2"/>
    </row>
    <row r="97" spans="1:18" ht="15.75" thickBot="1">
      <c r="B97" s="16">
        <v>11</v>
      </c>
      <c r="C97" s="17"/>
      <c r="D97" s="17"/>
      <c r="E97" s="57" t="s">
        <v>81</v>
      </c>
      <c r="F97" s="17"/>
      <c r="G97" s="18"/>
      <c r="H97" s="32"/>
      <c r="I97" s="27" t="s">
        <v>16</v>
      </c>
      <c r="J97" s="107">
        <f>SUM(J98:J100)</f>
        <v>195701.65000000002</v>
      </c>
      <c r="K97" s="2"/>
      <c r="L97" s="2"/>
      <c r="M97" s="2"/>
      <c r="N97" s="2"/>
      <c r="O97" s="2"/>
      <c r="P97" s="2"/>
      <c r="Q97" s="2"/>
      <c r="R97" s="2"/>
    </row>
    <row r="98" spans="1:18" ht="75">
      <c r="B98" s="40" t="s">
        <v>142</v>
      </c>
      <c r="C98" s="19">
        <v>102362</v>
      </c>
      <c r="D98" s="19" t="s">
        <v>10</v>
      </c>
      <c r="E98" s="31" t="s">
        <v>82</v>
      </c>
      <c r="F98" s="19" t="s">
        <v>13</v>
      </c>
      <c r="G98" s="22">
        <v>756</v>
      </c>
      <c r="H98" s="24">
        <v>192.19</v>
      </c>
      <c r="I98" s="24">
        <f t="shared" ref="I98" si="52">H98+($J$8*H98)</f>
        <v>240.23750000000001</v>
      </c>
      <c r="J98" s="41">
        <f t="shared" ref="J98:J99" si="53">I98*G98</f>
        <v>181619.55000000002</v>
      </c>
      <c r="K98" s="2"/>
      <c r="L98" s="2"/>
      <c r="M98" s="2"/>
      <c r="N98" s="2"/>
      <c r="O98" s="2"/>
      <c r="P98" s="2"/>
      <c r="Q98" s="2"/>
      <c r="R98" s="2"/>
    </row>
    <row r="99" spans="1:18" ht="45">
      <c r="B99" s="42" t="s">
        <v>196</v>
      </c>
      <c r="C99" s="7" t="s">
        <v>84</v>
      </c>
      <c r="D99" s="19"/>
      <c r="E99" s="10" t="s">
        <v>85</v>
      </c>
      <c r="F99" s="7" t="s">
        <v>3</v>
      </c>
      <c r="G99" s="8">
        <v>2</v>
      </c>
      <c r="H99" s="9">
        <v>6200</v>
      </c>
      <c r="I99" s="9">
        <f>H99</f>
        <v>6200</v>
      </c>
      <c r="J99" s="43">
        <f t="shared" si="53"/>
        <v>12400</v>
      </c>
      <c r="K99" s="2"/>
      <c r="L99" s="2"/>
      <c r="M99" s="2"/>
      <c r="N99" s="2"/>
      <c r="O99" s="2"/>
      <c r="P99" s="2"/>
      <c r="Q99" s="2"/>
      <c r="R99" s="2"/>
    </row>
    <row r="100" spans="1:18" ht="30">
      <c r="B100" s="77" t="s">
        <v>237</v>
      </c>
      <c r="C100" s="93">
        <v>103946</v>
      </c>
      <c r="D100" s="133" t="s">
        <v>10</v>
      </c>
      <c r="E100" s="79" t="s">
        <v>238</v>
      </c>
      <c r="F100" s="93" t="s">
        <v>13</v>
      </c>
      <c r="G100" s="80">
        <v>135</v>
      </c>
      <c r="H100" s="9">
        <v>12.46</v>
      </c>
      <c r="I100" s="9">
        <f>H100</f>
        <v>12.46</v>
      </c>
      <c r="J100" s="43">
        <f t="shared" ref="J100" si="54">I100*G100</f>
        <v>1682.1000000000001</v>
      </c>
      <c r="K100" s="2"/>
      <c r="L100" s="2"/>
      <c r="M100" s="2"/>
      <c r="N100" s="2"/>
      <c r="O100" s="2"/>
      <c r="P100" s="2"/>
      <c r="Q100" s="2"/>
      <c r="R100" s="2"/>
    </row>
    <row r="101" spans="1:18" ht="15.75" thickBot="1">
      <c r="B101" s="77"/>
      <c r="C101" s="93"/>
      <c r="D101" s="93"/>
      <c r="E101" s="79"/>
      <c r="F101" s="93"/>
      <c r="G101" s="80"/>
      <c r="H101" s="81"/>
      <c r="I101" s="81"/>
      <c r="J101" s="49"/>
      <c r="K101" s="2"/>
      <c r="L101" s="2"/>
      <c r="M101" s="2"/>
      <c r="N101" s="2"/>
      <c r="O101" s="2"/>
      <c r="P101" s="2"/>
      <c r="Q101" s="2"/>
      <c r="R101" s="2"/>
    </row>
    <row r="102" spans="1:18" ht="15.75" thickBot="1">
      <c r="B102" s="16">
        <v>12</v>
      </c>
      <c r="C102" s="17"/>
      <c r="D102" s="17"/>
      <c r="E102" s="57" t="s">
        <v>103</v>
      </c>
      <c r="F102" s="17"/>
      <c r="G102" s="18"/>
      <c r="H102" s="29"/>
      <c r="I102" s="28" t="s">
        <v>16</v>
      </c>
      <c r="J102" s="108">
        <f>SUM(J103)</f>
        <v>9058.625</v>
      </c>
      <c r="K102" s="2"/>
      <c r="L102" s="2"/>
      <c r="M102" s="2"/>
      <c r="N102" s="2"/>
      <c r="O102" s="2"/>
      <c r="P102" s="2"/>
      <c r="Q102" s="2"/>
      <c r="R102" s="2"/>
    </row>
    <row r="103" spans="1:18" ht="60.75" thickBot="1">
      <c r="B103" s="71" t="s">
        <v>143</v>
      </c>
      <c r="C103" s="92">
        <v>90790</v>
      </c>
      <c r="D103" s="92" t="s">
        <v>10</v>
      </c>
      <c r="E103" s="72" t="s">
        <v>96</v>
      </c>
      <c r="F103" s="92" t="s">
        <v>3</v>
      </c>
      <c r="G103" s="73">
        <v>10</v>
      </c>
      <c r="H103" s="122">
        <v>724.69</v>
      </c>
      <c r="I103" s="122">
        <f t="shared" si="50"/>
        <v>905.86250000000007</v>
      </c>
      <c r="J103" s="123">
        <f t="shared" si="51"/>
        <v>9058.625</v>
      </c>
      <c r="K103" s="2"/>
      <c r="L103" s="2"/>
      <c r="M103" s="2"/>
      <c r="N103" s="2"/>
      <c r="O103" s="2"/>
      <c r="P103" s="2"/>
      <c r="Q103" s="2"/>
      <c r="R103" s="2"/>
    </row>
    <row r="104" spans="1:18" ht="15.75" thickBot="1">
      <c r="B104" s="16">
        <v>13</v>
      </c>
      <c r="C104" s="17"/>
      <c r="D104" s="17"/>
      <c r="E104" s="120" t="s">
        <v>160</v>
      </c>
      <c r="F104" s="17"/>
      <c r="G104" s="18"/>
      <c r="H104" s="32"/>
      <c r="I104" s="27" t="s">
        <v>16</v>
      </c>
      <c r="J104" s="107">
        <f>SUM(J105:J107)</f>
        <v>20883.232</v>
      </c>
      <c r="K104" s="2"/>
      <c r="L104" s="2"/>
      <c r="M104" s="2"/>
      <c r="N104" s="2"/>
      <c r="O104" s="2"/>
      <c r="P104" s="2"/>
      <c r="Q104" s="2"/>
      <c r="R104" s="2"/>
    </row>
    <row r="105" spans="1:18" ht="45">
      <c r="B105" s="40" t="s">
        <v>197</v>
      </c>
      <c r="C105" s="19">
        <v>97622</v>
      </c>
      <c r="D105" s="19" t="s">
        <v>10</v>
      </c>
      <c r="E105" s="31" t="s">
        <v>231</v>
      </c>
      <c r="F105" s="19" t="s">
        <v>3</v>
      </c>
      <c r="G105" s="22">
        <v>4</v>
      </c>
      <c r="H105" s="24">
        <v>3949.6</v>
      </c>
      <c r="I105" s="24">
        <f t="shared" ref="I105" si="55">H105+($J$8*H105)</f>
        <v>4937</v>
      </c>
      <c r="J105" s="41">
        <f t="shared" ref="J105" si="56">I105*G105</f>
        <v>19748</v>
      </c>
      <c r="K105" s="2"/>
      <c r="L105" s="2"/>
      <c r="M105" s="2"/>
      <c r="N105" s="2"/>
      <c r="O105" s="2"/>
      <c r="P105" s="2"/>
      <c r="Q105" s="2"/>
      <c r="R105" s="2"/>
    </row>
    <row r="106" spans="1:18" ht="30">
      <c r="A106" s="95"/>
      <c r="B106" s="42" t="s">
        <v>144</v>
      </c>
      <c r="C106" s="7">
        <v>102164</v>
      </c>
      <c r="D106" s="19" t="s">
        <v>10</v>
      </c>
      <c r="E106" s="10" t="s">
        <v>161</v>
      </c>
      <c r="F106" s="7" t="s">
        <v>13</v>
      </c>
      <c r="G106" s="8">
        <v>2.2400000000000002</v>
      </c>
      <c r="H106" s="9">
        <v>405.44</v>
      </c>
      <c r="I106" s="9">
        <f t="shared" ref="I106" si="57">H106+($J$8*H106)</f>
        <v>506.8</v>
      </c>
      <c r="J106" s="43">
        <f t="shared" ref="J106" si="58">I106*G106</f>
        <v>1135.2320000000002</v>
      </c>
      <c r="K106" s="2"/>
      <c r="L106" s="2"/>
      <c r="M106" s="2"/>
      <c r="N106" s="2"/>
      <c r="O106" s="2"/>
      <c r="P106" s="2"/>
      <c r="Q106" s="2"/>
      <c r="R106" s="2"/>
    </row>
    <row r="107" spans="1:18" ht="15.75" thickBot="1">
      <c r="A107" s="124"/>
      <c r="B107" s="77"/>
      <c r="C107" s="93"/>
      <c r="D107" s="93"/>
      <c r="E107" s="79"/>
      <c r="F107" s="93"/>
      <c r="G107" s="80"/>
      <c r="H107" s="81"/>
      <c r="I107" s="81"/>
      <c r="J107" s="90"/>
      <c r="K107" s="2"/>
      <c r="L107" s="2"/>
      <c r="M107" s="2"/>
      <c r="N107" s="2"/>
      <c r="O107" s="2"/>
      <c r="P107" s="2"/>
      <c r="Q107" s="2"/>
      <c r="R107" s="2"/>
    </row>
    <row r="108" spans="1:18" ht="15.75" thickBot="1">
      <c r="B108" s="16">
        <v>13</v>
      </c>
      <c r="C108" s="17"/>
      <c r="D108" s="17"/>
      <c r="E108" s="57" t="s">
        <v>162</v>
      </c>
      <c r="F108" s="17"/>
      <c r="G108" s="18"/>
      <c r="H108" s="32"/>
      <c r="I108" s="27" t="s">
        <v>16</v>
      </c>
      <c r="J108" s="107">
        <f>SUM(J110+J111)</f>
        <v>30186.047624999999</v>
      </c>
      <c r="K108" s="2"/>
      <c r="L108" s="2"/>
      <c r="M108" s="2"/>
      <c r="N108" s="2"/>
      <c r="O108" s="2"/>
      <c r="P108" s="2"/>
      <c r="Q108" s="2"/>
      <c r="R108" s="2"/>
    </row>
    <row r="109" spans="1:18" ht="60">
      <c r="B109" s="40" t="s">
        <v>197</v>
      </c>
      <c r="C109" s="19">
        <v>94559</v>
      </c>
      <c r="D109" s="19" t="s">
        <v>10</v>
      </c>
      <c r="E109" s="31" t="s">
        <v>163</v>
      </c>
      <c r="F109" s="19" t="s">
        <v>13</v>
      </c>
      <c r="G109" s="22">
        <v>2.2400000000000002</v>
      </c>
      <c r="H109" s="24">
        <v>824.72</v>
      </c>
      <c r="I109" s="24">
        <f t="shared" ref="I109" si="59">H109+($J$8*H109)</f>
        <v>1030.9000000000001</v>
      </c>
      <c r="J109" s="41">
        <f t="shared" ref="J109" si="60">I109*G109</f>
        <v>2309.2160000000003</v>
      </c>
      <c r="K109" s="2"/>
      <c r="L109" s="2"/>
      <c r="M109" s="2"/>
      <c r="N109" s="2"/>
      <c r="O109" s="2"/>
      <c r="P109" s="2"/>
      <c r="Q109" s="2"/>
      <c r="R109" s="2"/>
    </row>
    <row r="110" spans="1:18" ht="30">
      <c r="B110" s="40" t="s">
        <v>197</v>
      </c>
      <c r="C110" s="19">
        <v>100701</v>
      </c>
      <c r="D110" s="19" t="s">
        <v>10</v>
      </c>
      <c r="E110" s="31" t="s">
        <v>232</v>
      </c>
      <c r="F110" s="19" t="s">
        <v>13</v>
      </c>
      <c r="G110" s="22">
        <v>1.89</v>
      </c>
      <c r="H110" s="24">
        <v>1247.69</v>
      </c>
      <c r="I110" s="24">
        <f t="shared" ref="I110" si="61">H110+($J$8*H110)</f>
        <v>1559.6125000000002</v>
      </c>
      <c r="J110" s="41">
        <f t="shared" ref="J110" si="62">I110*G110</f>
        <v>2947.667625</v>
      </c>
      <c r="K110" s="2"/>
      <c r="L110" s="2"/>
      <c r="M110" s="2"/>
      <c r="N110" s="2"/>
      <c r="O110" s="2"/>
      <c r="P110" s="2"/>
      <c r="Q110" s="2"/>
      <c r="R110" s="2"/>
    </row>
    <row r="111" spans="1:18" ht="60">
      <c r="B111" s="42" t="s">
        <v>198</v>
      </c>
      <c r="C111" s="7">
        <v>99837</v>
      </c>
      <c r="D111" s="19" t="s">
        <v>10</v>
      </c>
      <c r="E111" s="10" t="s">
        <v>164</v>
      </c>
      <c r="F111" s="7" t="s">
        <v>18</v>
      </c>
      <c r="G111" s="8">
        <v>37.6</v>
      </c>
      <c r="H111" s="9">
        <v>579.54</v>
      </c>
      <c r="I111" s="9">
        <f t="shared" ref="I111" si="63">H111+($J$8*H111)</f>
        <v>724.42499999999995</v>
      </c>
      <c r="J111" s="43">
        <f t="shared" ref="J111" si="64">I111*G111</f>
        <v>27238.38</v>
      </c>
      <c r="K111" s="2"/>
      <c r="L111" s="2"/>
      <c r="M111" s="2"/>
      <c r="N111" s="2"/>
      <c r="O111" s="2"/>
      <c r="P111" s="2"/>
      <c r="Q111" s="2"/>
      <c r="R111" s="2"/>
    </row>
    <row r="112" spans="1:18" ht="15.75" thickBot="1">
      <c r="B112" s="42"/>
      <c r="C112" s="7"/>
      <c r="D112" s="7"/>
      <c r="E112" s="10"/>
      <c r="F112" s="7"/>
      <c r="G112" s="8"/>
      <c r="H112" s="9"/>
      <c r="I112" s="9"/>
      <c r="J112" s="43"/>
      <c r="K112" s="2"/>
      <c r="L112" s="2"/>
      <c r="M112" s="2"/>
      <c r="N112" s="2"/>
      <c r="O112" s="2"/>
      <c r="P112" s="2"/>
      <c r="Q112" s="2"/>
      <c r="R112" s="2"/>
    </row>
    <row r="113" spans="2:18" ht="15.75" thickBot="1">
      <c r="B113" s="25">
        <v>14</v>
      </c>
      <c r="C113" s="17"/>
      <c r="D113" s="17"/>
      <c r="E113" s="57" t="s">
        <v>40</v>
      </c>
      <c r="F113" s="17"/>
      <c r="G113" s="18"/>
      <c r="H113" s="32"/>
      <c r="I113" s="27" t="s">
        <v>16</v>
      </c>
      <c r="J113" s="58">
        <f>J114+J118+J120+J123+J131+J127</f>
        <v>60495.287000000011</v>
      </c>
      <c r="K113" s="2"/>
      <c r="L113" s="2"/>
      <c r="M113" s="2"/>
      <c r="N113" s="2"/>
      <c r="O113" s="2"/>
      <c r="P113" s="2"/>
      <c r="Q113" s="2"/>
      <c r="R113" s="2"/>
    </row>
    <row r="114" spans="2:18">
      <c r="B114" s="40"/>
      <c r="C114" s="19"/>
      <c r="D114" s="19"/>
      <c r="E114" s="56" t="s">
        <v>41</v>
      </c>
      <c r="F114" s="19"/>
      <c r="G114" s="22"/>
      <c r="H114" s="24"/>
      <c r="I114" s="33" t="s">
        <v>16</v>
      </c>
      <c r="J114" s="53">
        <f>SUM(J115:J117)</f>
        <v>1109.1125000000002</v>
      </c>
      <c r="K114" s="2"/>
      <c r="L114" s="2"/>
      <c r="M114" s="2"/>
      <c r="N114" s="2"/>
      <c r="O114" s="2"/>
      <c r="P114" s="2"/>
      <c r="Q114" s="2"/>
      <c r="R114" s="2"/>
    </row>
    <row r="115" spans="2:18" ht="45">
      <c r="B115" s="42" t="s">
        <v>199</v>
      </c>
      <c r="C115" s="7">
        <v>101875</v>
      </c>
      <c r="D115" s="19" t="s">
        <v>10</v>
      </c>
      <c r="E115" s="10" t="s">
        <v>38</v>
      </c>
      <c r="F115" s="7" t="s">
        <v>3</v>
      </c>
      <c r="G115" s="8">
        <v>1</v>
      </c>
      <c r="H115" s="9">
        <v>520.84</v>
      </c>
      <c r="I115" s="9">
        <f t="shared" si="6"/>
        <v>651.05000000000007</v>
      </c>
      <c r="J115" s="43">
        <f t="shared" ref="J115" si="65">I115*G115</f>
        <v>651.05000000000007</v>
      </c>
      <c r="K115" s="2"/>
      <c r="L115" s="2"/>
      <c r="M115" s="2"/>
      <c r="N115" s="2"/>
      <c r="O115" s="2"/>
      <c r="P115" s="2"/>
      <c r="Q115" s="2"/>
      <c r="R115" s="2"/>
    </row>
    <row r="116" spans="2:18" ht="30">
      <c r="B116" s="42" t="s">
        <v>200</v>
      </c>
      <c r="C116" s="7">
        <v>93653</v>
      </c>
      <c r="D116" s="19" t="s">
        <v>10</v>
      </c>
      <c r="E116" s="10" t="s">
        <v>39</v>
      </c>
      <c r="F116" s="7" t="s">
        <v>3</v>
      </c>
      <c r="G116" s="8">
        <v>1</v>
      </c>
      <c r="H116" s="9">
        <v>13.4</v>
      </c>
      <c r="I116" s="9">
        <f t="shared" si="6"/>
        <v>16.75</v>
      </c>
      <c r="J116" s="43">
        <f t="shared" si="7"/>
        <v>16.75</v>
      </c>
      <c r="K116" s="2"/>
      <c r="L116" s="2"/>
      <c r="M116" s="2"/>
      <c r="N116" s="2"/>
      <c r="O116" s="2"/>
      <c r="P116" s="2"/>
      <c r="Q116" s="2"/>
      <c r="R116" s="2"/>
    </row>
    <row r="117" spans="2:18" ht="30">
      <c r="B117" s="42" t="s">
        <v>201</v>
      </c>
      <c r="C117" s="7">
        <v>93662</v>
      </c>
      <c r="D117" s="19" t="s">
        <v>10</v>
      </c>
      <c r="E117" s="10" t="s">
        <v>43</v>
      </c>
      <c r="F117" s="7" t="s">
        <v>3</v>
      </c>
      <c r="G117" s="8">
        <v>5</v>
      </c>
      <c r="H117" s="9">
        <v>70.61</v>
      </c>
      <c r="I117" s="9">
        <f t="shared" si="6"/>
        <v>88.262500000000003</v>
      </c>
      <c r="J117" s="43">
        <f t="shared" si="7"/>
        <v>441.3125</v>
      </c>
      <c r="K117" s="2"/>
      <c r="L117" s="2"/>
      <c r="M117" s="2"/>
      <c r="N117" s="2"/>
      <c r="O117" s="2"/>
      <c r="P117" s="2"/>
      <c r="Q117" s="2"/>
      <c r="R117" s="2"/>
    </row>
    <row r="118" spans="2:18">
      <c r="B118" s="42"/>
      <c r="C118" s="7"/>
      <c r="D118" s="7"/>
      <c r="E118" s="13" t="s">
        <v>44</v>
      </c>
      <c r="F118" s="7"/>
      <c r="G118" s="7"/>
      <c r="H118" s="9"/>
      <c r="I118" s="9"/>
      <c r="J118" s="52">
        <f>SUM(J119)</f>
        <v>291.75</v>
      </c>
      <c r="K118" s="2"/>
      <c r="L118" s="2"/>
      <c r="M118" s="2"/>
      <c r="N118" s="2"/>
      <c r="O118" s="2"/>
      <c r="P118" s="2"/>
      <c r="Q118" s="2"/>
      <c r="R118" s="2"/>
    </row>
    <row r="119" spans="2:18" ht="45">
      <c r="B119" s="42" t="s">
        <v>202</v>
      </c>
      <c r="C119" s="7">
        <v>91835</v>
      </c>
      <c r="D119" s="19" t="s">
        <v>10</v>
      </c>
      <c r="E119" s="10" t="s">
        <v>99</v>
      </c>
      <c r="F119" s="7" t="s">
        <v>18</v>
      </c>
      <c r="G119" s="7">
        <v>20</v>
      </c>
      <c r="H119" s="9">
        <v>11.67</v>
      </c>
      <c r="I119" s="9">
        <f t="shared" ref="I119" si="66">H119+($J$8*H119)</f>
        <v>14.5875</v>
      </c>
      <c r="J119" s="43">
        <f t="shared" ref="J119" si="67">I119*G119</f>
        <v>291.75</v>
      </c>
      <c r="K119" s="2"/>
      <c r="L119" s="2"/>
      <c r="M119" s="2"/>
      <c r="N119" s="2"/>
      <c r="O119" s="2"/>
      <c r="P119" s="2"/>
      <c r="Q119" s="2"/>
      <c r="R119" s="2"/>
    </row>
    <row r="120" spans="2:18">
      <c r="B120" s="55"/>
      <c r="C120" s="14"/>
      <c r="D120" s="14"/>
      <c r="E120" s="6" t="s">
        <v>45</v>
      </c>
      <c r="F120" s="14"/>
      <c r="G120" s="14"/>
      <c r="H120" s="14"/>
      <c r="I120" s="11" t="s">
        <v>16</v>
      </c>
      <c r="J120" s="52">
        <f>SUM(J121:J122)</f>
        <v>161.125</v>
      </c>
      <c r="K120" s="2"/>
      <c r="L120" s="2"/>
      <c r="M120" s="2"/>
      <c r="N120" s="2"/>
      <c r="O120" s="2"/>
      <c r="P120" s="2"/>
      <c r="Q120" s="2"/>
      <c r="R120" s="2"/>
    </row>
    <row r="121" spans="2:18" ht="45">
      <c r="B121" s="42" t="s">
        <v>207</v>
      </c>
      <c r="C121" s="7">
        <v>91924</v>
      </c>
      <c r="D121" s="19" t="s">
        <v>10</v>
      </c>
      <c r="E121" s="10" t="s">
        <v>100</v>
      </c>
      <c r="F121" s="7" t="s">
        <v>18</v>
      </c>
      <c r="G121" s="7">
        <v>30</v>
      </c>
      <c r="H121" s="9">
        <v>2.9</v>
      </c>
      <c r="I121" s="9">
        <f t="shared" ref="I121" si="68">H121+($J$8*H121)</f>
        <v>3.625</v>
      </c>
      <c r="J121" s="43">
        <f t="shared" ref="J121" si="69">I121*G121</f>
        <v>108.75</v>
      </c>
      <c r="K121" s="2"/>
      <c r="L121" s="2"/>
      <c r="M121" s="2"/>
      <c r="N121" s="2"/>
      <c r="O121" s="2"/>
      <c r="P121" s="2"/>
      <c r="Q121" s="2"/>
      <c r="R121" s="2"/>
    </row>
    <row r="122" spans="2:18" ht="45">
      <c r="B122" s="42" t="s">
        <v>208</v>
      </c>
      <c r="C122" s="7">
        <v>91926</v>
      </c>
      <c r="D122" s="19" t="s">
        <v>10</v>
      </c>
      <c r="E122" s="10" t="s">
        <v>46</v>
      </c>
      <c r="F122" s="7" t="s">
        <v>18</v>
      </c>
      <c r="G122" s="7">
        <v>10</v>
      </c>
      <c r="H122" s="9">
        <v>4.1900000000000004</v>
      </c>
      <c r="I122" s="9">
        <f t="shared" ref="I122" si="70">H122+($J$8*H122)</f>
        <v>5.2375000000000007</v>
      </c>
      <c r="J122" s="43">
        <f t="shared" ref="J122" si="71">I122*G122</f>
        <v>52.375000000000007</v>
      </c>
      <c r="K122" s="2"/>
      <c r="L122" s="2"/>
      <c r="M122" s="2"/>
      <c r="N122" s="2"/>
      <c r="O122" s="2"/>
      <c r="P122" s="2"/>
      <c r="Q122" s="2"/>
      <c r="R122" s="2"/>
    </row>
    <row r="123" spans="2:18">
      <c r="B123" s="42"/>
      <c r="C123" s="7"/>
      <c r="D123" s="7"/>
      <c r="E123" s="13" t="s">
        <v>47</v>
      </c>
      <c r="F123" s="7"/>
      <c r="G123" s="7"/>
      <c r="H123" s="9"/>
      <c r="I123" s="11" t="s">
        <v>16</v>
      </c>
      <c r="J123" s="88">
        <f>SUM(J124:J125)</f>
        <v>149.35</v>
      </c>
      <c r="K123" s="2"/>
      <c r="L123" s="2"/>
      <c r="M123" s="2"/>
      <c r="N123" s="2"/>
      <c r="O123" s="2"/>
      <c r="P123" s="2"/>
      <c r="Q123" s="2"/>
      <c r="R123" s="2"/>
    </row>
    <row r="124" spans="2:18" ht="30">
      <c r="B124" s="42" t="s">
        <v>209</v>
      </c>
      <c r="C124" s="7">
        <v>91952</v>
      </c>
      <c r="D124" s="7" t="s">
        <v>10</v>
      </c>
      <c r="E124" s="10" t="s">
        <v>101</v>
      </c>
      <c r="F124" s="7" t="s">
        <v>3</v>
      </c>
      <c r="G124" s="7">
        <v>2</v>
      </c>
      <c r="H124" s="9">
        <v>21.23</v>
      </c>
      <c r="I124" s="9">
        <f>H124+($J$8*H124)</f>
        <v>26.537500000000001</v>
      </c>
      <c r="J124" s="43">
        <f>I124*G124</f>
        <v>53.075000000000003</v>
      </c>
      <c r="K124" s="2"/>
      <c r="L124" s="2"/>
      <c r="M124" s="2"/>
      <c r="N124" s="2"/>
      <c r="O124" s="2"/>
      <c r="P124" s="2"/>
      <c r="Q124" s="2"/>
      <c r="R124" s="2"/>
    </row>
    <row r="125" spans="2:18" ht="30">
      <c r="B125" s="77" t="s">
        <v>210</v>
      </c>
      <c r="C125" s="7">
        <v>91997</v>
      </c>
      <c r="D125" s="133" t="s">
        <v>10</v>
      </c>
      <c r="E125" s="79" t="s">
        <v>48</v>
      </c>
      <c r="F125" s="93" t="s">
        <v>3</v>
      </c>
      <c r="G125" s="93">
        <v>2</v>
      </c>
      <c r="H125" s="9">
        <v>38.51</v>
      </c>
      <c r="I125" s="9">
        <f>H125+($J$8*H125)</f>
        <v>48.137499999999996</v>
      </c>
      <c r="J125" s="43">
        <f>I125*G125</f>
        <v>96.274999999999991</v>
      </c>
      <c r="K125" s="2"/>
      <c r="L125" s="2"/>
      <c r="M125" s="2"/>
      <c r="N125" s="2"/>
      <c r="O125" s="2"/>
      <c r="P125" s="2"/>
      <c r="Q125" s="2"/>
      <c r="R125" s="2"/>
    </row>
    <row r="126" spans="2:18">
      <c r="B126" s="42"/>
      <c r="C126" s="7"/>
      <c r="D126" s="93"/>
      <c r="E126" s="79"/>
      <c r="F126" s="93"/>
      <c r="G126" s="93"/>
      <c r="H126" s="122"/>
      <c r="I126" s="122"/>
      <c r="J126" s="43"/>
      <c r="K126" s="2"/>
      <c r="L126" s="2"/>
      <c r="M126" s="2"/>
      <c r="N126" s="2"/>
      <c r="O126" s="2"/>
      <c r="P126" s="2"/>
      <c r="Q126" s="2"/>
      <c r="R126" s="2"/>
    </row>
    <row r="127" spans="2:18">
      <c r="B127" s="40"/>
      <c r="C127" s="19"/>
      <c r="D127" s="7"/>
      <c r="E127" s="13" t="s">
        <v>236</v>
      </c>
      <c r="F127" s="7"/>
      <c r="G127" s="7"/>
      <c r="H127" s="9"/>
      <c r="I127" s="11" t="s">
        <v>16</v>
      </c>
      <c r="J127" s="136">
        <f>SUM(J128:J129)</f>
        <v>5429.7000000000007</v>
      </c>
      <c r="K127" s="2"/>
      <c r="L127" s="2"/>
      <c r="M127" s="2"/>
      <c r="N127" s="2"/>
      <c r="O127" s="2"/>
      <c r="P127" s="2"/>
      <c r="Q127" s="2"/>
      <c r="R127" s="2"/>
    </row>
    <row r="128" spans="2:18" ht="45">
      <c r="B128" s="42" t="s">
        <v>211</v>
      </c>
      <c r="C128" s="93">
        <v>97586</v>
      </c>
      <c r="D128" s="7" t="s">
        <v>10</v>
      </c>
      <c r="E128" s="10" t="s">
        <v>241</v>
      </c>
      <c r="F128" s="93" t="s">
        <v>3</v>
      </c>
      <c r="G128" s="7">
        <v>24</v>
      </c>
      <c r="H128" s="9">
        <v>180.99</v>
      </c>
      <c r="I128" s="81">
        <f>H128+($J$8*H128)</f>
        <v>226.23750000000001</v>
      </c>
      <c r="J128" s="90">
        <f>I128*G128</f>
        <v>5429.7000000000007</v>
      </c>
      <c r="K128" s="2"/>
      <c r="L128" s="2"/>
      <c r="M128" s="2"/>
      <c r="N128" s="2"/>
      <c r="O128" s="2"/>
      <c r="P128" s="2"/>
      <c r="Q128" s="2"/>
      <c r="R128" s="2"/>
    </row>
    <row r="129" spans="1:18">
      <c r="B129" s="71"/>
      <c r="C129" s="93"/>
      <c r="D129" s="7"/>
      <c r="E129" s="72"/>
      <c r="F129" s="7"/>
      <c r="G129" s="133"/>
      <c r="H129" s="122"/>
      <c r="I129" s="9"/>
      <c r="J129" s="43"/>
      <c r="K129" s="2"/>
      <c r="L129" s="2"/>
      <c r="M129" s="2"/>
      <c r="N129" s="2"/>
      <c r="O129" s="2"/>
      <c r="P129" s="2"/>
      <c r="Q129" s="2"/>
      <c r="R129" s="2"/>
    </row>
    <row r="130" spans="1:18" ht="15.75" thickBot="1">
      <c r="B130" s="44"/>
      <c r="C130" s="134"/>
      <c r="D130" s="97"/>
      <c r="E130" s="46"/>
      <c r="F130" s="97"/>
      <c r="G130" s="134"/>
      <c r="H130" s="48"/>
      <c r="I130" s="122"/>
      <c r="J130" s="123"/>
      <c r="K130" s="2"/>
      <c r="L130" s="2"/>
      <c r="M130" s="2"/>
      <c r="N130" s="2"/>
      <c r="O130" s="2"/>
      <c r="P130" s="2"/>
      <c r="Q130" s="2"/>
      <c r="R130" s="2"/>
    </row>
    <row r="131" spans="1:18" ht="15.75" thickBot="1">
      <c r="B131" s="44"/>
      <c r="C131" s="45"/>
      <c r="D131" s="45"/>
      <c r="E131" s="120" t="s">
        <v>169</v>
      </c>
      <c r="F131" s="17"/>
      <c r="G131" s="17"/>
      <c r="H131" s="48"/>
      <c r="I131" s="32"/>
      <c r="J131" s="128">
        <f>SUM(J132:J153)</f>
        <v>53354.249500000005</v>
      </c>
      <c r="K131" s="2"/>
      <c r="L131" s="2"/>
      <c r="M131" s="2"/>
      <c r="N131" s="2"/>
      <c r="O131" s="2"/>
      <c r="P131" s="2"/>
      <c r="Q131" s="2"/>
      <c r="R131" s="2"/>
    </row>
    <row r="132" spans="1:18">
      <c r="B132" s="77" t="s">
        <v>211</v>
      </c>
      <c r="C132" s="93"/>
      <c r="D132" s="100" t="s">
        <v>84</v>
      </c>
      <c r="E132" s="72" t="s">
        <v>170</v>
      </c>
      <c r="F132" s="92" t="s">
        <v>3</v>
      </c>
      <c r="G132" s="92">
        <v>6</v>
      </c>
      <c r="H132" s="81">
        <v>3300</v>
      </c>
      <c r="I132" s="24"/>
      <c r="J132" s="129">
        <f>H132*G132</f>
        <v>19800</v>
      </c>
      <c r="K132" s="2"/>
      <c r="L132" s="2"/>
      <c r="M132" s="2"/>
      <c r="N132" s="2"/>
      <c r="O132" s="2"/>
      <c r="P132" s="2"/>
      <c r="Q132" s="2"/>
      <c r="R132" s="2"/>
    </row>
    <row r="133" spans="1:18" ht="62.25" customHeight="1">
      <c r="B133" s="42" t="s">
        <v>212</v>
      </c>
      <c r="C133" s="7">
        <v>100578</v>
      </c>
      <c r="D133" s="7" t="s">
        <v>10</v>
      </c>
      <c r="E133" s="10" t="s">
        <v>171</v>
      </c>
      <c r="F133" s="7" t="s">
        <v>3</v>
      </c>
      <c r="G133" s="7">
        <v>6</v>
      </c>
      <c r="H133" s="81">
        <v>483.66</v>
      </c>
      <c r="I133" s="9">
        <f t="shared" ref="I133:I134" si="72">H133+($J$8*H133)</f>
        <v>604.57500000000005</v>
      </c>
      <c r="J133" s="43">
        <f t="shared" ref="J133:J134" si="73">I133*G133</f>
        <v>3627.4500000000003</v>
      </c>
      <c r="K133" s="2"/>
      <c r="L133" s="2"/>
      <c r="M133" s="2"/>
      <c r="N133" s="2"/>
      <c r="O133" s="2"/>
      <c r="P133" s="2"/>
      <c r="Q133" s="2"/>
      <c r="R133" s="2"/>
    </row>
    <row r="134" spans="1:18" ht="30.75" customHeight="1">
      <c r="B134" s="42" t="s">
        <v>213</v>
      </c>
      <c r="C134" s="7">
        <v>34519</v>
      </c>
      <c r="D134" s="7" t="s">
        <v>173</v>
      </c>
      <c r="E134" s="10" t="s">
        <v>172</v>
      </c>
      <c r="F134" s="7" t="s">
        <v>3</v>
      </c>
      <c r="G134" s="7">
        <v>6</v>
      </c>
      <c r="H134" s="9">
        <v>113.2</v>
      </c>
      <c r="I134" s="9">
        <f t="shared" si="72"/>
        <v>141.5</v>
      </c>
      <c r="J134" s="43">
        <f t="shared" si="73"/>
        <v>849</v>
      </c>
      <c r="K134" s="2"/>
      <c r="L134" s="2"/>
      <c r="M134" s="2"/>
      <c r="N134" s="2"/>
      <c r="O134" s="2"/>
      <c r="P134" s="2"/>
      <c r="Q134" s="2"/>
      <c r="R134" s="2"/>
    </row>
    <row r="135" spans="1:18" ht="30.75" customHeight="1">
      <c r="A135" s="95"/>
      <c r="B135" s="137" t="s">
        <v>214</v>
      </c>
      <c r="C135" s="93">
        <v>96987</v>
      </c>
      <c r="D135" s="7" t="s">
        <v>10</v>
      </c>
      <c r="E135" s="10" t="s">
        <v>174</v>
      </c>
      <c r="F135" s="133" t="s">
        <v>3</v>
      </c>
      <c r="G135" s="133">
        <v>1</v>
      </c>
      <c r="H135" s="9">
        <v>113.06</v>
      </c>
      <c r="I135" s="9">
        <f>H135+($J$8*H135)</f>
        <v>141.32499999999999</v>
      </c>
      <c r="J135" s="43">
        <f>I135*G135</f>
        <v>141.32499999999999</v>
      </c>
      <c r="K135" s="2"/>
      <c r="L135" s="2"/>
      <c r="M135" s="2"/>
      <c r="N135" s="2"/>
      <c r="O135" s="2"/>
      <c r="P135" s="2"/>
      <c r="Q135" s="2"/>
      <c r="R135" s="2"/>
    </row>
    <row r="136" spans="1:18" ht="30.75" customHeight="1">
      <c r="A136" s="95"/>
      <c r="B136" s="125" t="s">
        <v>215</v>
      </c>
      <c r="C136" s="7">
        <v>96986</v>
      </c>
      <c r="D136" s="133" t="s">
        <v>10</v>
      </c>
      <c r="E136" s="72" t="s">
        <v>175</v>
      </c>
      <c r="F136" s="93" t="s">
        <v>3</v>
      </c>
      <c r="G136" s="93">
        <v>1</v>
      </c>
      <c r="H136" s="9">
        <v>147.13999999999999</v>
      </c>
      <c r="I136" s="9">
        <f>H136+($J$8*H136)</f>
        <v>183.92499999999998</v>
      </c>
      <c r="J136" s="43">
        <f>I136*G136</f>
        <v>183.92499999999998</v>
      </c>
      <c r="K136" s="2"/>
      <c r="L136" s="2"/>
      <c r="M136" s="2"/>
      <c r="N136" s="2"/>
      <c r="O136" s="2"/>
      <c r="P136" s="2"/>
      <c r="Q136" s="2"/>
      <c r="R136" s="2"/>
    </row>
    <row r="137" spans="1:18" ht="30.75" customHeight="1">
      <c r="B137" s="71" t="s">
        <v>216</v>
      </c>
      <c r="C137" s="133">
        <v>96977</v>
      </c>
      <c r="D137" s="7" t="s">
        <v>10</v>
      </c>
      <c r="E137" s="10" t="s">
        <v>176</v>
      </c>
      <c r="F137" s="7" t="s">
        <v>18</v>
      </c>
      <c r="G137" s="93">
        <v>5</v>
      </c>
      <c r="H137" s="122">
        <v>38.51</v>
      </c>
      <c r="I137" s="9">
        <f>H137+($J$8*H137)</f>
        <v>48.137499999999996</v>
      </c>
      <c r="J137" s="90">
        <f>I137*G137</f>
        <v>240.68749999999997</v>
      </c>
      <c r="K137" s="2"/>
      <c r="L137" s="2"/>
      <c r="M137" s="2"/>
      <c r="N137" s="2"/>
      <c r="O137" s="2"/>
      <c r="P137" s="2"/>
      <c r="Q137" s="2"/>
      <c r="R137" s="2"/>
    </row>
    <row r="138" spans="1:18" ht="27.75" customHeight="1">
      <c r="B138" s="42" t="s">
        <v>217</v>
      </c>
      <c r="C138" s="7"/>
      <c r="D138" s="19" t="s">
        <v>84</v>
      </c>
      <c r="E138" s="72" t="s">
        <v>177</v>
      </c>
      <c r="F138" s="92" t="s">
        <v>3</v>
      </c>
      <c r="G138" s="7">
        <v>18</v>
      </c>
      <c r="H138" s="9">
        <v>223.48</v>
      </c>
      <c r="I138" s="24"/>
      <c r="J138" s="43">
        <f>H138*G138</f>
        <v>4022.64</v>
      </c>
      <c r="K138" s="2"/>
      <c r="L138" s="2"/>
      <c r="M138" s="2"/>
      <c r="N138" s="2"/>
      <c r="O138" s="2"/>
      <c r="P138" s="2"/>
      <c r="Q138" s="2"/>
      <c r="R138" s="2"/>
    </row>
    <row r="139" spans="1:18" ht="28.5" customHeight="1">
      <c r="B139" s="77" t="s">
        <v>218</v>
      </c>
      <c r="C139" s="7">
        <v>91864</v>
      </c>
      <c r="D139" s="93" t="s">
        <v>10</v>
      </c>
      <c r="E139" s="79" t="s">
        <v>178</v>
      </c>
      <c r="F139" s="93" t="s">
        <v>18</v>
      </c>
      <c r="G139" s="93">
        <v>48</v>
      </c>
      <c r="H139" s="9">
        <v>19.37</v>
      </c>
      <c r="I139" s="9">
        <f t="shared" ref="I139:I145" si="74">H139+($J$8*H139)</f>
        <v>24.212500000000002</v>
      </c>
      <c r="J139" s="43">
        <f>I139*G139</f>
        <v>1162.2</v>
      </c>
      <c r="K139" s="2"/>
      <c r="L139" s="2"/>
      <c r="M139" s="2"/>
      <c r="N139" s="2"/>
      <c r="O139" s="2"/>
      <c r="P139" s="2"/>
      <c r="Q139" s="2"/>
      <c r="R139" s="2"/>
    </row>
    <row r="140" spans="1:18" ht="45" customHeight="1">
      <c r="B140" s="42" t="s">
        <v>219</v>
      </c>
      <c r="C140" s="133">
        <v>91859</v>
      </c>
      <c r="D140" s="93" t="s">
        <v>10</v>
      </c>
      <c r="E140" s="10" t="s">
        <v>184</v>
      </c>
      <c r="F140" s="7" t="s">
        <v>18</v>
      </c>
      <c r="G140" s="7">
        <v>90.5</v>
      </c>
      <c r="H140" s="24">
        <v>10.93</v>
      </c>
      <c r="I140" s="9">
        <f t="shared" si="74"/>
        <v>13.6625</v>
      </c>
      <c r="J140" s="43">
        <f>I140*G140</f>
        <v>1236.45625</v>
      </c>
      <c r="K140" s="2"/>
      <c r="L140" s="2"/>
      <c r="M140" s="2"/>
      <c r="N140" s="2"/>
      <c r="O140" s="2"/>
      <c r="P140" s="2"/>
      <c r="Q140" s="2"/>
      <c r="R140" s="2"/>
    </row>
    <row r="141" spans="1:18" ht="30.75" customHeight="1">
      <c r="B141" s="71" t="s">
        <v>220</v>
      </c>
      <c r="C141" s="7">
        <v>93657</v>
      </c>
      <c r="D141" s="7" t="s">
        <v>10</v>
      </c>
      <c r="E141" s="31" t="s">
        <v>179</v>
      </c>
      <c r="F141" s="7" t="s">
        <v>3</v>
      </c>
      <c r="G141" s="93">
        <v>3</v>
      </c>
      <c r="H141" s="9">
        <v>16.71</v>
      </c>
      <c r="I141" s="9">
        <f t="shared" si="74"/>
        <v>20.887500000000003</v>
      </c>
      <c r="J141" s="43">
        <f>I141*G141</f>
        <v>62.662500000000009</v>
      </c>
      <c r="K141" s="2"/>
      <c r="L141" s="2"/>
      <c r="M141" s="2"/>
      <c r="N141" s="2"/>
      <c r="O141" s="2"/>
      <c r="P141" s="2"/>
      <c r="Q141" s="2"/>
      <c r="R141" s="2"/>
    </row>
    <row r="142" spans="1:18" ht="30.75" customHeight="1">
      <c r="B142" s="77" t="s">
        <v>221</v>
      </c>
      <c r="C142" s="133">
        <v>93659</v>
      </c>
      <c r="D142" s="133" t="s">
        <v>10</v>
      </c>
      <c r="E142" s="31" t="s">
        <v>180</v>
      </c>
      <c r="F142" s="92" t="s">
        <v>3</v>
      </c>
      <c r="G142" s="7">
        <v>1</v>
      </c>
      <c r="H142" s="122">
        <v>27.25</v>
      </c>
      <c r="I142" s="9">
        <f t="shared" si="74"/>
        <v>34.0625</v>
      </c>
      <c r="J142" s="43">
        <f>I142*G142</f>
        <v>34.0625</v>
      </c>
      <c r="K142" s="2"/>
      <c r="L142" s="2"/>
      <c r="M142" s="2"/>
      <c r="N142" s="2"/>
      <c r="O142" s="2"/>
      <c r="P142" s="2"/>
      <c r="Q142" s="2"/>
      <c r="R142" s="2"/>
    </row>
    <row r="143" spans="1:18" ht="36" customHeight="1">
      <c r="B143" s="42" t="s">
        <v>222</v>
      </c>
      <c r="C143" s="93">
        <v>101946</v>
      </c>
      <c r="D143" s="93" t="s">
        <v>10</v>
      </c>
      <c r="E143" s="10" t="s">
        <v>181</v>
      </c>
      <c r="F143" s="7" t="s">
        <v>3</v>
      </c>
      <c r="G143" s="7">
        <v>1</v>
      </c>
      <c r="H143" s="9">
        <v>173.79</v>
      </c>
      <c r="I143" s="9">
        <f t="shared" si="74"/>
        <v>217.23749999999998</v>
      </c>
      <c r="J143" s="43">
        <f>I143*G143</f>
        <v>217.23749999999998</v>
      </c>
      <c r="K143" s="2"/>
      <c r="L143" s="2"/>
      <c r="M143" s="2"/>
      <c r="N143" s="2"/>
      <c r="O143" s="2"/>
      <c r="P143" s="2"/>
      <c r="Q143" s="2"/>
      <c r="R143" s="2"/>
    </row>
    <row r="144" spans="1:18" ht="46.5" customHeight="1">
      <c r="B144" s="40" t="s">
        <v>223</v>
      </c>
      <c r="C144" s="7">
        <v>101877</v>
      </c>
      <c r="D144" s="7" t="s">
        <v>10</v>
      </c>
      <c r="E144" s="31" t="s">
        <v>182</v>
      </c>
      <c r="F144" s="93" t="s">
        <v>3</v>
      </c>
      <c r="G144" s="133">
        <v>1</v>
      </c>
      <c r="H144" s="122">
        <v>38.51</v>
      </c>
      <c r="I144" s="9">
        <f t="shared" si="74"/>
        <v>48.137499999999996</v>
      </c>
      <c r="J144" s="43">
        <f t="shared" ref="J144:J145" si="75">I144*G144</f>
        <v>48.137499999999996</v>
      </c>
      <c r="K144" s="2"/>
      <c r="L144" s="2"/>
      <c r="M144" s="2"/>
      <c r="N144" s="2"/>
      <c r="O144" s="2"/>
      <c r="P144" s="2"/>
      <c r="Q144" s="2"/>
      <c r="R144" s="2"/>
    </row>
    <row r="145" spans="2:18" ht="30.75" customHeight="1">
      <c r="B145" s="71" t="s">
        <v>224</v>
      </c>
      <c r="C145" s="133">
        <v>98111</v>
      </c>
      <c r="D145" s="133" t="s">
        <v>10</v>
      </c>
      <c r="E145" s="72" t="s">
        <v>183</v>
      </c>
      <c r="F145" s="7" t="s">
        <v>3</v>
      </c>
      <c r="G145" s="93">
        <v>6</v>
      </c>
      <c r="H145" s="9">
        <v>52.7</v>
      </c>
      <c r="I145" s="9">
        <f t="shared" si="74"/>
        <v>65.875</v>
      </c>
      <c r="J145" s="43">
        <f t="shared" si="75"/>
        <v>395.25</v>
      </c>
      <c r="K145" s="2"/>
      <c r="L145" s="2"/>
      <c r="M145" s="2"/>
      <c r="N145" s="2"/>
      <c r="O145" s="2"/>
      <c r="P145" s="2"/>
      <c r="Q145" s="2"/>
      <c r="R145" s="2"/>
    </row>
    <row r="146" spans="2:18" ht="45" customHeight="1">
      <c r="B146" s="42" t="s">
        <v>225</v>
      </c>
      <c r="C146" s="93">
        <v>91930</v>
      </c>
      <c r="D146" s="93" t="s">
        <v>10</v>
      </c>
      <c r="E146" s="79" t="s">
        <v>239</v>
      </c>
      <c r="F146" s="133" t="s">
        <v>18</v>
      </c>
      <c r="G146" s="7">
        <v>54</v>
      </c>
      <c r="H146" s="9">
        <v>8.84</v>
      </c>
      <c r="I146" s="9">
        <f t="shared" ref="I146" si="76">H146+($J$8*H146)</f>
        <v>11.05</v>
      </c>
      <c r="J146" s="43">
        <f t="shared" ref="J146" si="77">I146*G146</f>
        <v>596.70000000000005</v>
      </c>
      <c r="K146" s="2"/>
      <c r="L146" s="2"/>
      <c r="M146" s="2"/>
      <c r="N146" s="2"/>
      <c r="O146" s="2"/>
      <c r="P146" s="2"/>
      <c r="Q146" s="2"/>
      <c r="R146" s="2"/>
    </row>
    <row r="147" spans="2:18" ht="48.75" customHeight="1">
      <c r="B147" s="71" t="s">
        <v>226</v>
      </c>
      <c r="C147" s="7">
        <v>91929</v>
      </c>
      <c r="D147" s="93" t="s">
        <v>10</v>
      </c>
      <c r="E147" s="79" t="s">
        <v>240</v>
      </c>
      <c r="F147" s="7" t="s">
        <v>18</v>
      </c>
      <c r="G147" s="19">
        <v>321.98</v>
      </c>
      <c r="H147" s="81">
        <v>6.77</v>
      </c>
      <c r="I147" s="9">
        <f>H147+($J$8*H147)</f>
        <v>8.4624999999999986</v>
      </c>
      <c r="J147" s="43">
        <f>I147*G147</f>
        <v>2724.7557499999998</v>
      </c>
      <c r="K147" s="2"/>
      <c r="L147" s="2"/>
      <c r="M147" s="2"/>
      <c r="N147" s="2"/>
      <c r="O147" s="2"/>
      <c r="P147" s="2"/>
      <c r="Q147" s="2"/>
      <c r="R147" s="2"/>
    </row>
    <row r="148" spans="2:18" ht="21" customHeight="1" thickBot="1">
      <c r="B148" s="44"/>
      <c r="C148" s="97"/>
      <c r="D148" s="134"/>
      <c r="E148" s="46"/>
      <c r="F148" s="97"/>
      <c r="G148" s="133"/>
      <c r="H148" s="48"/>
      <c r="I148" s="81"/>
      <c r="J148" s="90"/>
      <c r="K148" s="2"/>
      <c r="L148" s="2"/>
      <c r="M148" s="2"/>
      <c r="N148" s="2"/>
      <c r="O148" s="2"/>
      <c r="P148" s="2"/>
      <c r="Q148" s="2"/>
      <c r="R148" s="2"/>
    </row>
    <row r="149" spans="2:18" ht="22.5" customHeight="1" thickBot="1">
      <c r="B149" s="44">
        <v>15</v>
      </c>
      <c r="C149" s="96"/>
      <c r="D149" s="96"/>
      <c r="E149" s="120" t="s">
        <v>203</v>
      </c>
      <c r="F149" s="96"/>
      <c r="G149" s="17"/>
      <c r="H149" s="118"/>
      <c r="I149" s="32"/>
      <c r="J149" s="139">
        <f>SUM(J150:J153)</f>
        <v>9005.880000000001</v>
      </c>
      <c r="K149" s="2"/>
      <c r="L149" s="2"/>
      <c r="M149" s="2"/>
      <c r="N149" s="2"/>
      <c r="O149" s="2"/>
      <c r="P149" s="2"/>
      <c r="Q149" s="2"/>
      <c r="R149" s="2"/>
    </row>
    <row r="150" spans="2:18" ht="28.5" customHeight="1">
      <c r="B150" s="99" t="s">
        <v>227</v>
      </c>
      <c r="C150" s="93">
        <v>99814</v>
      </c>
      <c r="D150" s="100" t="s">
        <v>10</v>
      </c>
      <c r="E150" s="112" t="s">
        <v>206</v>
      </c>
      <c r="F150" s="93" t="s">
        <v>13</v>
      </c>
      <c r="G150" s="93">
        <v>200.8</v>
      </c>
      <c r="H150" s="81">
        <v>1.94</v>
      </c>
      <c r="I150" s="138">
        <f>H150+($J$8*H150)</f>
        <v>2.4249999999999998</v>
      </c>
      <c r="J150" s="129">
        <f>I150*G150</f>
        <v>486.94</v>
      </c>
      <c r="K150" s="2"/>
      <c r="L150" s="2"/>
      <c r="M150" s="2"/>
      <c r="N150" s="2"/>
      <c r="O150" s="2"/>
      <c r="P150" s="2"/>
      <c r="Q150" s="2"/>
      <c r="R150" s="2"/>
    </row>
    <row r="151" spans="2:18" ht="30.75" customHeight="1">
      <c r="B151" s="71" t="s">
        <v>228</v>
      </c>
      <c r="C151" s="93">
        <v>99810</v>
      </c>
      <c r="D151" s="133" t="s">
        <v>10</v>
      </c>
      <c r="E151" s="10" t="s">
        <v>205</v>
      </c>
      <c r="F151" s="93" t="s">
        <v>13</v>
      </c>
      <c r="G151" s="7">
        <v>200.8</v>
      </c>
      <c r="H151" s="9">
        <v>7.73</v>
      </c>
      <c r="I151" s="9">
        <f>H151+($J$8*H151)</f>
        <v>9.6625000000000014</v>
      </c>
      <c r="J151" s="43">
        <f>I151*G151</f>
        <v>1940.2300000000005</v>
      </c>
      <c r="K151" s="2"/>
      <c r="L151" s="2"/>
      <c r="M151" s="2"/>
      <c r="N151" s="2"/>
      <c r="O151" s="2"/>
      <c r="P151" s="2"/>
      <c r="Q151" s="2"/>
      <c r="R151" s="2"/>
    </row>
    <row r="152" spans="2:18" ht="30.75" customHeight="1">
      <c r="B152" s="77" t="s">
        <v>229</v>
      </c>
      <c r="C152" s="7">
        <v>102489</v>
      </c>
      <c r="D152" s="7" t="s">
        <v>10</v>
      </c>
      <c r="E152" s="72" t="s">
        <v>204</v>
      </c>
      <c r="F152" s="7" t="s">
        <v>13</v>
      </c>
      <c r="G152" s="7">
        <v>200.8</v>
      </c>
      <c r="H152" s="24">
        <v>26.21</v>
      </c>
      <c r="I152" s="9">
        <f>H152+($J$8*H152)</f>
        <v>32.762500000000003</v>
      </c>
      <c r="J152" s="43">
        <f>I152*G152</f>
        <v>6578.7100000000009</v>
      </c>
      <c r="K152" s="2"/>
      <c r="L152" s="2"/>
      <c r="M152" s="2"/>
      <c r="N152" s="2"/>
      <c r="O152" s="2"/>
      <c r="P152" s="2"/>
      <c r="Q152" s="2"/>
      <c r="R152" s="2"/>
    </row>
    <row r="153" spans="2:18" ht="31.5" customHeight="1" thickBot="1">
      <c r="B153" s="44"/>
      <c r="C153" s="97"/>
      <c r="D153" s="97"/>
      <c r="E153" s="46"/>
      <c r="F153" s="97"/>
      <c r="G153" s="134"/>
      <c r="H153" s="118"/>
      <c r="I153" s="9"/>
      <c r="J153" s="43"/>
      <c r="K153" s="2"/>
      <c r="L153" s="2"/>
      <c r="M153" s="2"/>
      <c r="N153" s="2"/>
      <c r="O153" s="2"/>
      <c r="P153" s="2"/>
      <c r="Q153" s="2"/>
      <c r="R153" s="2"/>
    </row>
    <row r="154" spans="2:18" ht="15.75" thickBot="1">
      <c r="B154" s="148"/>
      <c r="C154" s="148"/>
      <c r="D154" s="148"/>
      <c r="E154" s="148"/>
      <c r="F154" s="148"/>
      <c r="G154" s="148"/>
      <c r="H154" s="146" t="s">
        <v>49</v>
      </c>
      <c r="I154" s="147"/>
      <c r="J154" s="60">
        <f>SUM(J14+J17+J20+J29+J41+J50+J80+J92+J97+J102+J113+J64+J74+J149+J108+J104)</f>
        <v>832770.43262500002</v>
      </c>
      <c r="K154" s="15"/>
      <c r="L154" s="2"/>
      <c r="M154" s="2"/>
      <c r="N154" s="2"/>
      <c r="O154" s="2"/>
      <c r="P154" s="2"/>
      <c r="Q154" s="2"/>
      <c r="R154" s="2"/>
    </row>
    <row r="155" spans="2:18">
      <c r="B155" s="61"/>
      <c r="C155" s="61"/>
      <c r="D155" s="61"/>
      <c r="E155" s="62"/>
      <c r="F155" s="61"/>
      <c r="G155" s="63"/>
      <c r="H155" s="64"/>
      <c r="I155" s="64"/>
      <c r="J155" s="65"/>
      <c r="K155" s="15"/>
      <c r="L155" s="2"/>
      <c r="M155" s="2"/>
      <c r="N155" s="2"/>
      <c r="O155" s="2"/>
      <c r="P155" s="2"/>
      <c r="Q155" s="2"/>
      <c r="R155" s="2"/>
    </row>
    <row r="156" spans="2:18">
      <c r="B156" s="61"/>
      <c r="C156" s="61"/>
      <c r="D156" s="61"/>
      <c r="E156" s="62"/>
      <c r="F156" s="61"/>
      <c r="G156" s="63"/>
      <c r="H156" s="64"/>
      <c r="I156" s="64"/>
      <c r="J156" s="65"/>
      <c r="K156" s="15"/>
      <c r="L156" s="2"/>
      <c r="M156" s="2"/>
      <c r="N156" s="2"/>
      <c r="O156" s="2"/>
      <c r="P156" s="2"/>
      <c r="Q156" s="2"/>
      <c r="R156" s="2"/>
    </row>
    <row r="157" spans="2:18">
      <c r="B157" s="61"/>
      <c r="C157" s="61" t="s">
        <v>107</v>
      </c>
      <c r="D157" s="61"/>
      <c r="E157" s="62"/>
      <c r="F157" s="61"/>
      <c r="G157" s="63"/>
      <c r="H157" s="64"/>
      <c r="I157" s="64"/>
      <c r="J157" s="65"/>
      <c r="K157" s="15"/>
      <c r="L157" s="2"/>
      <c r="M157" s="2"/>
      <c r="N157" s="2"/>
      <c r="O157" s="2"/>
      <c r="P157" s="2"/>
      <c r="Q157" s="2"/>
      <c r="R157" s="2"/>
    </row>
    <row r="158" spans="2:18">
      <c r="B158" s="61" t="s">
        <v>108</v>
      </c>
      <c r="C158" s="61"/>
      <c r="D158" s="61"/>
      <c r="E158" s="62"/>
      <c r="F158" s="61"/>
      <c r="G158" s="63"/>
      <c r="H158" s="64"/>
      <c r="I158" s="64"/>
      <c r="J158" s="65"/>
      <c r="K158" s="15"/>
      <c r="L158" s="2"/>
      <c r="M158" s="2"/>
      <c r="N158" s="2"/>
      <c r="O158" s="2"/>
      <c r="P158" s="2"/>
      <c r="Q158" s="2"/>
      <c r="R158" s="2"/>
    </row>
    <row r="159" spans="2:18">
      <c r="B159" s="61"/>
      <c r="C159" s="61"/>
      <c r="D159" s="61"/>
      <c r="E159" s="62"/>
      <c r="F159" s="61"/>
      <c r="G159" s="63"/>
      <c r="H159" s="64"/>
      <c r="I159" s="64"/>
      <c r="J159" s="65"/>
      <c r="K159" s="15"/>
      <c r="L159" s="2"/>
      <c r="M159" s="2"/>
      <c r="N159" s="2"/>
      <c r="O159" s="2"/>
      <c r="P159" s="2"/>
      <c r="Q159" s="2"/>
      <c r="R159" s="2"/>
    </row>
    <row r="160" spans="2:18">
      <c r="B160" s="61"/>
      <c r="C160" s="61"/>
      <c r="D160" s="61"/>
      <c r="E160" s="62"/>
      <c r="F160" s="61"/>
      <c r="G160" s="63"/>
      <c r="H160" s="64"/>
      <c r="I160" s="64"/>
      <c r="J160" s="65"/>
      <c r="K160" s="15"/>
      <c r="L160" s="2"/>
      <c r="M160" s="2"/>
      <c r="N160" s="2"/>
      <c r="O160" s="2"/>
      <c r="P160" s="2"/>
      <c r="Q160" s="2"/>
      <c r="R160" s="2"/>
    </row>
    <row r="161" spans="2:18">
      <c r="B161" s="61"/>
      <c r="C161" s="61"/>
      <c r="D161" s="61"/>
      <c r="E161" s="62"/>
      <c r="F161" s="61"/>
      <c r="G161" s="63"/>
      <c r="H161" s="64"/>
      <c r="I161" s="64"/>
      <c r="J161" s="65"/>
      <c r="K161" s="15"/>
      <c r="L161" s="2"/>
      <c r="M161" s="2"/>
      <c r="N161" s="2"/>
      <c r="O161" s="2"/>
      <c r="P161" s="2"/>
      <c r="Q161" s="2"/>
      <c r="R161" s="2"/>
    </row>
    <row r="162" spans="2:18">
      <c r="B162" s="61"/>
      <c r="C162" s="61"/>
      <c r="D162" s="61"/>
      <c r="E162" s="66"/>
      <c r="F162" s="61"/>
      <c r="G162" s="61"/>
      <c r="H162" s="61"/>
      <c r="I162" s="61"/>
      <c r="J162" s="61"/>
      <c r="K162" s="2"/>
      <c r="L162" s="2"/>
      <c r="M162" s="2"/>
      <c r="N162" s="2"/>
      <c r="O162" s="2"/>
      <c r="P162" s="2"/>
      <c r="Q162" s="2"/>
      <c r="R162" s="2"/>
    </row>
    <row r="163" spans="2:18">
      <c r="B163" s="67"/>
      <c r="C163" s="67"/>
      <c r="D163" s="67"/>
      <c r="E163" s="68"/>
      <c r="F163" s="67"/>
      <c r="G163" s="67"/>
      <c r="H163" s="67"/>
      <c r="I163" s="67"/>
      <c r="J163" s="67"/>
      <c r="K163" s="2"/>
      <c r="L163" s="2"/>
      <c r="M163" s="2"/>
      <c r="N163" s="2"/>
      <c r="O163" s="2"/>
      <c r="P163" s="2"/>
      <c r="Q163" s="2"/>
      <c r="R163" s="2"/>
    </row>
    <row r="164" spans="2:18">
      <c r="B164" s="67"/>
      <c r="C164" s="67"/>
      <c r="D164" s="67"/>
      <c r="E164" s="68"/>
      <c r="F164" s="67"/>
      <c r="G164" s="67"/>
      <c r="H164" s="67"/>
      <c r="I164" s="67"/>
      <c r="J164" s="67"/>
      <c r="K164" s="2"/>
      <c r="L164" s="2"/>
      <c r="M164" s="2"/>
      <c r="N164" s="2"/>
      <c r="O164" s="2"/>
      <c r="P164" s="2"/>
      <c r="Q164" s="2"/>
      <c r="R164" s="2"/>
    </row>
    <row r="165" spans="2:18">
      <c r="B165" s="67"/>
      <c r="C165" s="67"/>
      <c r="D165" s="67"/>
      <c r="E165" s="68"/>
      <c r="F165" s="67"/>
      <c r="G165" s="67"/>
      <c r="H165" s="67"/>
      <c r="I165" s="67"/>
      <c r="J165" s="67"/>
      <c r="K165" s="2"/>
      <c r="L165" s="2"/>
      <c r="M165" s="2"/>
      <c r="N165" s="2"/>
      <c r="O165" s="2"/>
      <c r="P165" s="2"/>
      <c r="Q165" s="2"/>
      <c r="R165" s="2"/>
    </row>
    <row r="166" spans="2:18">
      <c r="B166" s="67"/>
      <c r="C166" s="67"/>
      <c r="D166" s="67"/>
      <c r="E166" s="68"/>
      <c r="F166" s="67"/>
      <c r="G166" s="67"/>
      <c r="H166" s="67"/>
      <c r="I166" s="67"/>
      <c r="J166" s="67"/>
      <c r="K166" s="2"/>
      <c r="L166" s="2"/>
      <c r="M166" s="2"/>
      <c r="N166" s="2"/>
      <c r="O166" s="2"/>
      <c r="P166" s="2"/>
      <c r="Q166" s="2"/>
      <c r="R166" s="2"/>
    </row>
    <row r="167" spans="2:18">
      <c r="B167" s="2"/>
      <c r="C167" s="2"/>
      <c r="D167" s="2"/>
      <c r="E167" s="5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2:18">
      <c r="B168" s="2"/>
      <c r="C168" s="2"/>
      <c r="D168" s="2"/>
      <c r="E168" s="5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2:18">
      <c r="B169" s="2"/>
      <c r="C169" s="2"/>
      <c r="D169" s="2"/>
      <c r="E169" s="5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2:18">
      <c r="B170" s="2"/>
      <c r="C170" s="2"/>
      <c r="D170" s="2"/>
      <c r="E170" s="5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2:18">
      <c r="B171" s="2"/>
      <c r="C171" s="2"/>
      <c r="D171" s="2"/>
      <c r="E171" s="5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2:18">
      <c r="B172" s="2"/>
      <c r="C172" s="2"/>
      <c r="D172" s="2"/>
      <c r="E172" s="5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2:18">
      <c r="B173" s="2"/>
      <c r="C173" s="2"/>
      <c r="D173" s="2"/>
      <c r="E173" s="5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2:18">
      <c r="B174" s="2"/>
      <c r="C174" s="2"/>
      <c r="D174" s="2"/>
      <c r="E174" s="5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2:18">
      <c r="B175" s="2"/>
      <c r="C175" s="2"/>
      <c r="D175" s="2"/>
      <c r="E175" s="5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2:18">
      <c r="B176" s="2"/>
      <c r="C176" s="2"/>
      <c r="D176" s="2"/>
      <c r="E176" s="5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2:18">
      <c r="B177" s="2"/>
      <c r="C177" s="2"/>
      <c r="D177" s="2"/>
      <c r="E177" s="5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2:18">
      <c r="B178" s="2"/>
      <c r="C178" s="2"/>
      <c r="D178" s="2"/>
      <c r="E178" s="5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2:18">
      <c r="B179" s="2"/>
      <c r="C179" s="2"/>
      <c r="D179" s="2"/>
      <c r="E179" s="5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2:18">
      <c r="B180" s="2"/>
      <c r="C180" s="2"/>
      <c r="D180" s="2"/>
      <c r="E180" s="5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2:18">
      <c r="B181" s="2"/>
      <c r="C181" s="2"/>
      <c r="D181" s="2"/>
      <c r="E181" s="5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2:18">
      <c r="B182" s="2"/>
      <c r="C182" s="2"/>
      <c r="D182" s="2"/>
      <c r="E182" s="5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2:18">
      <c r="B183" s="2"/>
      <c r="C183" s="2"/>
      <c r="D183" s="2"/>
      <c r="E183" s="5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2:18">
      <c r="B184" s="2"/>
      <c r="C184" s="2"/>
      <c r="D184" s="2"/>
      <c r="E184" s="5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2:18">
      <c r="B185" s="2"/>
      <c r="C185" s="2"/>
      <c r="D185" s="2"/>
      <c r="E185" s="5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2:18">
      <c r="B186" s="2"/>
      <c r="C186" s="2"/>
      <c r="D186" s="2"/>
      <c r="E186" s="5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2:18">
      <c r="B187" s="2"/>
      <c r="C187" s="2"/>
      <c r="D187" s="2"/>
      <c r="E187" s="5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2:18">
      <c r="B188" s="2"/>
      <c r="C188" s="2"/>
      <c r="D188" s="2"/>
      <c r="E188" s="5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2:18">
      <c r="B189" s="2"/>
      <c r="C189" s="2"/>
      <c r="D189" s="2"/>
      <c r="E189" s="5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2:18">
      <c r="B190" s="2"/>
      <c r="C190" s="2"/>
      <c r="D190" s="2"/>
      <c r="E190" s="5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2:18">
      <c r="B191" s="2"/>
      <c r="C191" s="2"/>
      <c r="D191" s="2"/>
      <c r="E191" s="5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2:18">
      <c r="B192" s="2"/>
      <c r="C192" s="2"/>
      <c r="D192" s="2"/>
      <c r="E192" s="5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2:18">
      <c r="B193" s="2"/>
      <c r="C193" s="2"/>
      <c r="D193" s="2"/>
      <c r="E193" s="5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2:18">
      <c r="B194" s="2"/>
      <c r="C194" s="2"/>
      <c r="D194" s="2"/>
      <c r="E194" s="5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2:18">
      <c r="B195" s="2"/>
      <c r="C195" s="2"/>
      <c r="D195" s="2"/>
      <c r="E195" s="5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2:18">
      <c r="B196" s="2"/>
      <c r="C196" s="2"/>
      <c r="D196" s="2"/>
      <c r="E196" s="5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2:18">
      <c r="B197" s="2"/>
      <c r="C197" s="2"/>
      <c r="D197" s="2"/>
      <c r="E197" s="5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2:18">
      <c r="B198" s="2"/>
      <c r="C198" s="2"/>
      <c r="D198" s="2"/>
      <c r="E198" s="5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2:18">
      <c r="B199" s="2"/>
      <c r="C199" s="2"/>
      <c r="D199" s="2"/>
      <c r="E199" s="5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2:18">
      <c r="B200" s="2"/>
      <c r="C200" s="2"/>
      <c r="D200" s="2"/>
      <c r="E200" s="5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2:18">
      <c r="B201" s="2"/>
      <c r="C201" s="2"/>
      <c r="D201" s="2"/>
      <c r="E201" s="5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2:18">
      <c r="B202" s="2"/>
      <c r="C202" s="2"/>
      <c r="D202" s="2"/>
      <c r="E202" s="5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2:18">
      <c r="B203" s="2"/>
      <c r="C203" s="2"/>
      <c r="D203" s="2"/>
      <c r="E203" s="5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2:18">
      <c r="B204" s="2"/>
      <c r="C204" s="2"/>
      <c r="D204" s="2"/>
      <c r="E204" s="5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2:18">
      <c r="B205" s="2"/>
      <c r="C205" s="2"/>
      <c r="D205" s="2"/>
      <c r="E205" s="5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2:18">
      <c r="B206" s="2"/>
      <c r="C206" s="2"/>
      <c r="D206" s="2"/>
      <c r="E206" s="5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2:18">
      <c r="B207" s="2"/>
      <c r="C207" s="2"/>
      <c r="D207" s="2"/>
      <c r="E207" s="5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2:18">
      <c r="B208" s="2"/>
      <c r="C208" s="2"/>
      <c r="D208" s="2"/>
      <c r="E208" s="5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2:18">
      <c r="B209" s="2"/>
      <c r="C209" s="2"/>
      <c r="D209" s="2"/>
      <c r="E209" s="5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2:18">
      <c r="B210" s="2"/>
      <c r="C210" s="2"/>
      <c r="D210" s="2"/>
      <c r="E210" s="5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2:18">
      <c r="B211" s="2"/>
      <c r="C211" s="2"/>
      <c r="D211" s="2"/>
      <c r="E211" s="5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2:18">
      <c r="B212" s="2"/>
      <c r="C212" s="2"/>
      <c r="D212" s="2"/>
      <c r="E212" s="5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2:18">
      <c r="B213" s="2"/>
      <c r="C213" s="2"/>
      <c r="D213" s="2"/>
      <c r="E213" s="5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2:18">
      <c r="B214" s="2"/>
      <c r="C214" s="2"/>
      <c r="D214" s="2"/>
      <c r="E214" s="5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2:18">
      <c r="B215" s="2"/>
      <c r="C215" s="2"/>
      <c r="D215" s="2"/>
      <c r="E215" s="5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2:18">
      <c r="B216" s="2"/>
      <c r="C216" s="2"/>
      <c r="D216" s="2"/>
      <c r="E216" s="5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2:18">
      <c r="B217" s="2"/>
      <c r="C217" s="2"/>
      <c r="D217" s="2"/>
      <c r="E217" s="5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2:18">
      <c r="B218" s="2"/>
      <c r="C218" s="2"/>
      <c r="D218" s="2"/>
      <c r="E218" s="5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2:18">
      <c r="B219" s="2"/>
      <c r="C219" s="2"/>
      <c r="D219" s="2"/>
      <c r="E219" s="5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2:18">
      <c r="B220" s="2"/>
      <c r="C220" s="2"/>
      <c r="D220" s="2"/>
      <c r="E220" s="5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2:18">
      <c r="B221" s="2"/>
      <c r="C221" s="2"/>
      <c r="D221" s="2"/>
      <c r="E221" s="5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2:18">
      <c r="B222" s="2"/>
      <c r="C222" s="2"/>
      <c r="D222" s="2"/>
      <c r="E222" s="5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2:18">
      <c r="B223" s="2"/>
      <c r="C223" s="2"/>
      <c r="D223" s="2"/>
      <c r="E223" s="5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2:18">
      <c r="B224" s="2"/>
      <c r="C224" s="2"/>
      <c r="D224" s="2"/>
      <c r="E224" s="5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2:18">
      <c r="B225" s="2"/>
      <c r="C225" s="2"/>
      <c r="D225" s="2"/>
      <c r="E225" s="5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2:18">
      <c r="B226" s="2"/>
      <c r="C226" s="2"/>
      <c r="D226" s="2"/>
      <c r="E226" s="5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2:18">
      <c r="B227" s="2"/>
      <c r="C227" s="2"/>
      <c r="D227" s="2"/>
      <c r="E227" s="5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2:18">
      <c r="B228" s="2"/>
      <c r="C228" s="2"/>
      <c r="D228" s="2"/>
      <c r="E228" s="5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2:18">
      <c r="B229" s="2"/>
      <c r="C229" s="2"/>
      <c r="D229" s="2"/>
      <c r="E229" s="5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2:18">
      <c r="B230" s="2"/>
      <c r="C230" s="2"/>
      <c r="D230" s="2"/>
      <c r="E230" s="5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2:18">
      <c r="B231" s="2"/>
      <c r="C231" s="2"/>
      <c r="D231" s="2"/>
      <c r="E231" s="5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2:18">
      <c r="B232" s="2"/>
      <c r="C232" s="2"/>
      <c r="D232" s="2"/>
      <c r="E232" s="5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2:18">
      <c r="B233" s="2"/>
      <c r="C233" s="2"/>
      <c r="D233" s="2"/>
      <c r="E233" s="5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2:18">
      <c r="B234" s="2"/>
      <c r="C234" s="2"/>
      <c r="D234" s="2"/>
      <c r="E234" s="5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2:18">
      <c r="B235" s="2"/>
      <c r="C235" s="2"/>
      <c r="D235" s="2"/>
      <c r="E235" s="5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2:18">
      <c r="B236" s="2"/>
      <c r="C236" s="2"/>
      <c r="D236" s="2"/>
      <c r="E236" s="5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2:18">
      <c r="B237" s="2"/>
      <c r="C237" s="2"/>
      <c r="D237" s="2"/>
      <c r="E237" s="5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2:18">
      <c r="B238" s="2"/>
      <c r="C238" s="2"/>
      <c r="D238" s="2"/>
      <c r="E238" s="5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2:18">
      <c r="B239" s="2"/>
      <c r="C239" s="2"/>
      <c r="D239" s="2"/>
      <c r="E239" s="5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2:18">
      <c r="B240" s="2"/>
      <c r="C240" s="2"/>
      <c r="D240" s="2"/>
      <c r="E240" s="5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2:10">
      <c r="B241" s="2"/>
      <c r="C241" s="2"/>
      <c r="D241" s="2"/>
      <c r="E241" s="2"/>
      <c r="F241" s="2"/>
      <c r="G241" s="2"/>
      <c r="H241" s="2"/>
      <c r="I241" s="2"/>
      <c r="J241" s="2"/>
    </row>
  </sheetData>
  <mergeCells count="10">
    <mergeCell ref="H154:I154"/>
    <mergeCell ref="B154:G154"/>
    <mergeCell ref="B19:J19"/>
    <mergeCell ref="B28:J28"/>
    <mergeCell ref="B40:J40"/>
    <mergeCell ref="B5:H5"/>
    <mergeCell ref="B6:H6"/>
    <mergeCell ref="B7:H7"/>
    <mergeCell ref="B8:H8"/>
    <mergeCell ref="B13:J13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Guilherme Aquino</dc:creator>
  <cp:lastModifiedBy>Adriana</cp:lastModifiedBy>
  <cp:lastPrinted>2022-12-08T15:17:13Z</cp:lastPrinted>
  <dcterms:created xsi:type="dcterms:W3CDTF">2022-06-12T14:12:33Z</dcterms:created>
  <dcterms:modified xsi:type="dcterms:W3CDTF">2023-01-04T13:17:59Z</dcterms:modified>
</cp:coreProperties>
</file>