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45" windowHeight="4575"/>
  </bookViews>
  <sheets>
    <sheet name="Planilha1" sheetId="1" r:id="rId1"/>
  </sheets>
  <definedNames>
    <definedName name="_xlnm.Print_Area" localSheetId="0">Planilha1!$A$1:$M$49</definedName>
  </definedNames>
  <calcPr calcId="152511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7" i="1"/>
  <c r="M23"/>
  <c r="E27" l="1"/>
  <c r="G27"/>
  <c r="E23"/>
  <c r="K27"/>
  <c r="M19"/>
  <c r="M24"/>
  <c r="K24"/>
  <c r="I24"/>
  <c r="K23" l="1"/>
  <c r="I23"/>
  <c r="G23"/>
  <c r="K22"/>
  <c r="I22"/>
  <c r="G22"/>
  <c r="E22"/>
  <c r="M22" s="1"/>
  <c r="K21"/>
  <c r="I21"/>
  <c r="G21"/>
  <c r="E21"/>
  <c r="M21" l="1"/>
  <c r="C27"/>
  <c r="E10"/>
  <c r="I15"/>
  <c r="I14"/>
  <c r="G13"/>
  <c r="K20"/>
  <c r="I20"/>
  <c r="G20"/>
  <c r="M20" s="1"/>
  <c r="E20"/>
  <c r="K25"/>
  <c r="I25"/>
  <c r="G25"/>
  <c r="E25"/>
  <c r="K19"/>
  <c r="I19"/>
  <c r="G19"/>
  <c r="E19"/>
  <c r="K17"/>
  <c r="I17"/>
  <c r="G17"/>
  <c r="E17"/>
  <c r="M17" s="1"/>
  <c r="K16"/>
  <c r="M16" s="1"/>
  <c r="I16"/>
  <c r="G16"/>
  <c r="E16"/>
  <c r="K15"/>
  <c r="G15"/>
  <c r="E15"/>
  <c r="K14"/>
  <c r="G14"/>
  <c r="E14"/>
  <c r="K13"/>
  <c r="I13"/>
  <c r="E13"/>
  <c r="M13" s="1"/>
  <c r="K12"/>
  <c r="I12"/>
  <c r="G12"/>
  <c r="E12"/>
  <c r="M12" s="1"/>
  <c r="K11"/>
  <c r="I11"/>
  <c r="G11"/>
  <c r="E11"/>
  <c r="M11" s="1"/>
  <c r="K10"/>
  <c r="I10"/>
  <c r="G10"/>
  <c r="M10"/>
  <c r="I18"/>
  <c r="M25" l="1"/>
  <c r="M15"/>
  <c r="M14"/>
  <c r="I27"/>
  <c r="G18"/>
  <c r="E18"/>
  <c r="M18" s="1"/>
  <c r="H27" l="1"/>
  <c r="F27" l="1"/>
  <c r="Q26"/>
  <c r="J27" l="1"/>
  <c r="D27"/>
  <c r="L27" l="1"/>
  <c r="C41" l="1"/>
</calcChain>
</file>

<file path=xl/sharedStrings.xml><?xml version="1.0" encoding="utf-8"?>
<sst xmlns="http://schemas.openxmlformats.org/spreadsheetml/2006/main" count="41" uniqueCount="34">
  <si>
    <t>CRONOGRAMA FISICO ( % )</t>
  </si>
  <si>
    <t>GRUPO DE SERVIÇO</t>
  </si>
  <si>
    <t>A REALIZAR  (DIAS)</t>
  </si>
  <si>
    <t>%</t>
  </si>
  <si>
    <t>R$</t>
  </si>
  <si>
    <t>Item</t>
  </si>
  <si>
    <t>Valor
 do item</t>
  </si>
  <si>
    <t xml:space="preserve"> CRONOGRAMA FíSICO-FINANCEIRO</t>
  </si>
  <si>
    <t>TOTAL</t>
  </si>
  <si>
    <t>Total</t>
  </si>
  <si>
    <t>ACUMULADO</t>
  </si>
  <si>
    <t>GERALDO GOMES MEDEIROS JUNIOR</t>
  </si>
  <si>
    <t>CREA 21.696-D/PR</t>
  </si>
  <si>
    <t>SERVIÇOS PRELIMINARES</t>
  </si>
  <si>
    <t>MOVIMENTO DE TERRAS</t>
  </si>
  <si>
    <t>SUPRAESTRUTURA</t>
  </si>
  <si>
    <t>INSTALAÇÕES ELÉTRICAS</t>
  </si>
  <si>
    <t>COBERTURA</t>
  </si>
  <si>
    <t xml:space="preserve"> </t>
  </si>
  <si>
    <t xml:space="preserve">        ENGº CIVIL CREA 21.696/D PR</t>
  </si>
  <si>
    <t>MUNICIPIO DE RIBEIRÃO DO PINHAL</t>
  </si>
  <si>
    <t>DEMOLIÇÃO E RETIRADAS</t>
  </si>
  <si>
    <t>REVESTIMENTOS PISO E PAREDES</t>
  </si>
  <si>
    <t>PAISAGISMO E EQUIPAMENTOS EXTERNOS</t>
  </si>
  <si>
    <t>ESQUADRIAS DE MADEIRA</t>
  </si>
  <si>
    <t>PAREDES E PAINEIS</t>
  </si>
  <si>
    <t>PINTURA</t>
  </si>
  <si>
    <t>OBJETO:  REFORMA DO CAMPO ESPORTIVO</t>
  </si>
  <si>
    <t>LIMPEZA DA OBRA E OUTROS</t>
  </si>
  <si>
    <t>ESQUADRIAS DE AÇO</t>
  </si>
  <si>
    <t>INSTALAÇÕES HIDRAULICAS</t>
  </si>
  <si>
    <t>PAVIMENTAÇÂO</t>
  </si>
  <si>
    <t>DATA: 06-12-2022</t>
  </si>
  <si>
    <t>VIDROS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</si>
</sst>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  <numFmt numFmtId="165" formatCode="0.0000%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2" fillId="0" borderId="0"/>
  </cellStyleXfs>
  <cellXfs count="84">
    <xf numFmtId="0" fontId="0" fillId="0" borderId="0" xfId="0"/>
    <xf numFmtId="0" fontId="0" fillId="2" borderId="0" xfId="0" applyFill="1"/>
    <xf numFmtId="0" fontId="7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43" fontId="0" fillId="2" borderId="0" xfId="3" applyFont="1" applyFill="1"/>
    <xf numFmtId="0" fontId="0" fillId="2" borderId="0" xfId="0" applyFill="1" applyBorder="1" applyAlignment="1">
      <alignment wrapText="1"/>
    </xf>
    <xf numFmtId="10" fontId="0" fillId="2" borderId="0" xfId="4" applyNumberFormat="1" applyFont="1" applyFill="1"/>
    <xf numFmtId="43" fontId="5" fillId="2" borderId="0" xfId="3" applyFont="1" applyFill="1"/>
    <xf numFmtId="10" fontId="5" fillId="2" borderId="0" xfId="4" applyNumberFormat="1" applyFont="1" applyFill="1"/>
    <xf numFmtId="43" fontId="6" fillId="2" borderId="0" xfId="3" applyFont="1" applyFill="1"/>
    <xf numFmtId="165" fontId="6" fillId="2" borderId="0" xfId="4" applyNumberFormat="1" applyFont="1" applyFill="1"/>
    <xf numFmtId="43" fontId="6" fillId="2" borderId="0" xfId="3" applyFont="1" applyFill="1" applyBorder="1"/>
    <xf numFmtId="43" fontId="6" fillId="2" borderId="0" xfId="0" applyNumberFormat="1" applyFont="1" applyFill="1"/>
    <xf numFmtId="0" fontId="6" fillId="2" borderId="0" xfId="0" applyFont="1" applyFill="1"/>
    <xf numFmtId="165" fontId="0" fillId="2" borderId="0" xfId="4" applyNumberFormat="1" applyFont="1" applyFill="1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165" fontId="0" fillId="0" borderId="0" xfId="4" applyNumberFormat="1" applyFont="1" applyAlignment="1" applyProtection="1">
      <alignment vertical="center"/>
      <protection locked="0"/>
    </xf>
    <xf numFmtId="39" fontId="11" fillId="2" borderId="6" xfId="0" applyNumberFormat="1" applyFont="1" applyFill="1" applyBorder="1" applyAlignment="1">
      <alignment vertical="center"/>
    </xf>
    <xf numFmtId="10" fontId="10" fillId="2" borderId="6" xfId="4" applyNumberFormat="1" applyFont="1" applyFill="1" applyBorder="1"/>
    <xf numFmtId="164" fontId="10" fillId="2" borderId="6" xfId="3" applyNumberFormat="1" applyFont="1" applyFill="1" applyBorder="1"/>
    <xf numFmtId="10" fontId="10" fillId="2" borderId="6" xfId="0" applyNumberFormat="1" applyFont="1" applyFill="1" applyBorder="1"/>
    <xf numFmtId="43" fontId="6" fillId="2" borderId="0" xfId="3" applyFont="1" applyFill="1" applyAlignment="1">
      <alignment horizontal="left"/>
    </xf>
    <xf numFmtId="0" fontId="0" fillId="2" borderId="3" xfId="0" applyFont="1" applyFill="1" applyBorder="1" applyAlignment="1">
      <alignment horizontal="center" vertical="center"/>
    </xf>
    <xf numFmtId="39" fontId="4" fillId="2" borderId="1" xfId="3" applyNumberFormat="1" applyFont="1" applyFill="1" applyBorder="1" applyAlignment="1">
      <alignment horizontal="right" vertical="center"/>
    </xf>
    <xf numFmtId="10" fontId="0" fillId="2" borderId="1" xfId="0" applyNumberFormat="1" applyFont="1" applyFill="1" applyBorder="1" applyAlignment="1">
      <alignment horizontal="right" vertical="center"/>
    </xf>
    <xf numFmtId="164" fontId="4" fillId="2" borderId="1" xfId="3" applyNumberFormat="1" applyFont="1" applyFill="1" applyBorder="1" applyAlignment="1">
      <alignment horizontal="right" vertical="center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/>
    <xf numFmtId="39" fontId="4" fillId="2" borderId="1" xfId="3" applyNumberFormat="1" applyFont="1" applyFill="1" applyBorder="1"/>
    <xf numFmtId="164" fontId="1" fillId="2" borderId="7" xfId="3" applyNumberFormat="1" applyFont="1" applyFill="1" applyBorder="1" applyAlignment="1">
      <alignment horizontal="right" vertical="center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2" borderId="0" xfId="0" applyFont="1" applyFill="1" applyBorder="1"/>
    <xf numFmtId="4" fontId="1" fillId="2" borderId="0" xfId="0" applyNumberFormat="1" applyFont="1" applyFill="1" applyBorder="1" applyAlignment="1">
      <alignment horizontal="right"/>
    </xf>
    <xf numFmtId="43" fontId="6" fillId="2" borderId="0" xfId="3" applyFont="1" applyFill="1" applyAlignment="1">
      <alignment horizontal="left"/>
    </xf>
    <xf numFmtId="43" fontId="6" fillId="2" borderId="0" xfId="3" applyFont="1" applyFill="1" applyAlignment="1">
      <alignment horizontal="left"/>
    </xf>
    <xf numFmtId="0" fontId="0" fillId="2" borderId="0" xfId="0" applyFill="1" applyBorder="1"/>
    <xf numFmtId="4" fontId="0" fillId="2" borderId="0" xfId="0" applyNumberFormat="1" applyFill="1" applyBorder="1" applyAlignment="1">
      <alignment horizontal="right"/>
    </xf>
    <xf numFmtId="0" fontId="1" fillId="2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Border="1" applyAlignment="1" applyProtection="1">
      <alignment horizontal="right"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2" borderId="0" xfId="0" applyFont="1" applyFill="1" applyBorder="1"/>
    <xf numFmtId="4" fontId="0" fillId="2" borderId="0" xfId="0" applyNumberFormat="1" applyFont="1" applyFill="1" applyBorder="1" applyAlignment="1">
      <alignment horizontal="right"/>
    </xf>
    <xf numFmtId="4" fontId="0" fillId="0" borderId="0" xfId="0" applyNumberFormat="1" applyFont="1" applyBorder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4" fontId="0" fillId="2" borderId="0" xfId="0" applyNumberFormat="1" applyFill="1" applyBorder="1"/>
    <xf numFmtId="0" fontId="0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1" fillId="2" borderId="11" xfId="0" applyNumberFormat="1" applyFont="1" applyFill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43" fontId="6" fillId="2" borderId="0" xfId="3" applyFont="1" applyFill="1" applyAlignment="1">
      <alignment horizontal="left"/>
    </xf>
    <xf numFmtId="0" fontId="1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/>
    </xf>
    <xf numFmtId="17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17" fontId="1" fillId="2" borderId="1" xfId="0" applyNumberFormat="1" applyFont="1" applyFill="1" applyBorder="1" applyAlignment="1">
      <alignment horizontal="center" vertical="center"/>
    </xf>
    <xf numFmtId="17" fontId="1" fillId="2" borderId="4" xfId="0" applyNumberFormat="1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7" fillId="2" borderId="0" xfId="0" applyFont="1" applyFill="1" applyBorder="1" applyAlignment="1">
      <alignment horizontal="center" vertical="center" wrapText="1"/>
    </xf>
  </cellXfs>
  <cellStyles count="9">
    <cellStyle name="Moeda 2" xfId="2"/>
    <cellStyle name="Moeda 2 2" xfId="6"/>
    <cellStyle name="Normal" xfId="0" builtinId="0"/>
    <cellStyle name="Normal 2" xfId="8"/>
    <cellStyle name="Porcentagem" xfId="4" builtinId="5"/>
    <cellStyle name="Separador de milhares" xfId="3" builtinId="3"/>
    <cellStyle name="Vírgula 2" xfId="1"/>
    <cellStyle name="Vírgula 2 2" xfId="5"/>
    <cellStyle name="Vírgula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581526</xdr:colOff>
      <xdr:row>0</xdr:row>
      <xdr:rowOff>1</xdr:rowOff>
    </xdr:from>
    <xdr:to>
      <xdr:col>12</xdr:col>
      <xdr:colOff>220579</xdr:colOff>
      <xdr:row>4</xdr:row>
      <xdr:rowOff>100264</xdr:rowOff>
    </xdr:to>
    <xdr:pic>
      <xdr:nvPicPr>
        <xdr:cNvPr id="3" name="Imagem 2" descr="download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9514973" y="1"/>
          <a:ext cx="1092869" cy="942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9"/>
  <sheetViews>
    <sheetView tabSelected="1" topLeftCell="A10" zoomScale="95" zoomScaleNormal="95" workbookViewId="0">
      <selection activeCell="A30" sqref="A30:M30"/>
    </sheetView>
  </sheetViews>
  <sheetFormatPr defaultColWidth="9.140625" defaultRowHeight="15"/>
  <cols>
    <col min="1" max="1" width="5" style="1" bestFit="1" customWidth="1"/>
    <col min="2" max="2" width="38.140625" style="1" customWidth="1"/>
    <col min="3" max="3" width="12.85546875" style="1" customWidth="1"/>
    <col min="4" max="4" width="10.7109375" style="1" customWidth="1"/>
    <col min="5" max="9" width="11.42578125" style="1" customWidth="1"/>
    <col min="10" max="10" width="10" style="1" customWidth="1"/>
    <col min="11" max="11" width="11.85546875" style="1" customWidth="1"/>
    <col min="12" max="12" width="9.85546875" style="1" customWidth="1"/>
    <col min="13" max="13" width="13.7109375" style="1" customWidth="1"/>
    <col min="14" max="15" width="9.140625" style="1"/>
    <col min="16" max="17" width="15.28515625" style="1" customWidth="1"/>
    <col min="18" max="18" width="9.85546875" style="1" customWidth="1"/>
    <col min="19" max="16384" width="9.140625" style="1"/>
  </cols>
  <sheetData>
    <row r="1" spans="1:19" ht="21">
      <c r="A1" s="72" t="s">
        <v>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9">
      <c r="A2" s="56" t="s">
        <v>20</v>
      </c>
      <c r="B2" s="56"/>
      <c r="L2"/>
    </row>
    <row r="3" spans="1:19">
      <c r="A3" s="56" t="s">
        <v>27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9">
      <c r="A4" s="56" t="s">
        <v>32</v>
      </c>
      <c r="B4" s="56"/>
      <c r="P4" s="83"/>
      <c r="Q4" s="83"/>
      <c r="R4" s="83"/>
    </row>
    <row r="5" spans="1:19" ht="15.75" thickBot="1">
      <c r="P5" s="83"/>
      <c r="Q5" s="83"/>
      <c r="R5" s="83"/>
    </row>
    <row r="6" spans="1:19" ht="15" customHeight="1">
      <c r="A6" s="77" t="s">
        <v>0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9"/>
      <c r="P6" s="83"/>
      <c r="Q6" s="83"/>
      <c r="R6" s="83"/>
    </row>
    <row r="7" spans="1:19">
      <c r="A7" s="57" t="s">
        <v>5</v>
      </c>
      <c r="B7" s="59" t="s">
        <v>1</v>
      </c>
      <c r="C7" s="75" t="s">
        <v>2</v>
      </c>
      <c r="D7" s="75"/>
      <c r="E7" s="75"/>
      <c r="F7" s="75"/>
      <c r="G7" s="75"/>
      <c r="H7" s="75"/>
      <c r="I7" s="75"/>
      <c r="J7" s="75"/>
      <c r="K7" s="75"/>
      <c r="L7" s="75"/>
      <c r="M7" s="76"/>
      <c r="P7" s="83"/>
      <c r="Q7" s="83"/>
      <c r="R7" s="83"/>
    </row>
    <row r="8" spans="1:19" ht="30" customHeight="1">
      <c r="A8" s="57"/>
      <c r="B8" s="59"/>
      <c r="C8" s="58" t="s">
        <v>6</v>
      </c>
      <c r="D8" s="67">
        <v>30</v>
      </c>
      <c r="E8" s="68"/>
      <c r="F8" s="67">
        <v>60</v>
      </c>
      <c r="G8" s="68"/>
      <c r="H8" s="67">
        <v>90</v>
      </c>
      <c r="I8" s="68"/>
      <c r="J8" s="67">
        <v>120</v>
      </c>
      <c r="K8" s="68"/>
      <c r="L8" s="80" t="s">
        <v>10</v>
      </c>
      <c r="M8" s="81"/>
      <c r="P8" s="82"/>
      <c r="Q8" s="82"/>
      <c r="R8" s="82"/>
      <c r="S8" s="17"/>
    </row>
    <row r="9" spans="1:19" ht="15" customHeight="1">
      <c r="A9" s="57"/>
      <c r="B9" s="59"/>
      <c r="C9" s="58"/>
      <c r="D9" s="15" t="s">
        <v>3</v>
      </c>
      <c r="E9" s="15" t="s">
        <v>4</v>
      </c>
      <c r="F9" s="15" t="s">
        <v>3</v>
      </c>
      <c r="G9" s="15" t="s">
        <v>4</v>
      </c>
      <c r="H9" s="15" t="s">
        <v>3</v>
      </c>
      <c r="I9" s="15" t="s">
        <v>4</v>
      </c>
      <c r="J9" s="15" t="s">
        <v>3</v>
      </c>
      <c r="K9" s="15" t="s">
        <v>4</v>
      </c>
      <c r="L9" s="15"/>
      <c r="M9" s="16"/>
      <c r="P9" s="18"/>
      <c r="Q9" s="19"/>
      <c r="R9" s="24"/>
      <c r="S9" s="17"/>
    </row>
    <row r="10" spans="1:19" ht="15" customHeight="1" thickBot="1">
      <c r="A10" s="30">
        <v>1</v>
      </c>
      <c r="B10" s="34" t="s">
        <v>13</v>
      </c>
      <c r="C10" s="31">
        <v>1185.8399999999999</v>
      </c>
      <c r="D10" s="32">
        <v>1</v>
      </c>
      <c r="E10" s="33">
        <f>TRUNC($C$10*D10,2)</f>
        <v>1185.8399999999999</v>
      </c>
      <c r="F10" s="32">
        <v>0</v>
      </c>
      <c r="G10" s="33">
        <f t="shared" ref="G10" si="0">TRUNC($C$11*F10,2)</f>
        <v>0</v>
      </c>
      <c r="H10" s="32">
        <v>0</v>
      </c>
      <c r="I10" s="33">
        <f t="shared" ref="I10" si="1">TRUNC($C$11*H10,2)</f>
        <v>0</v>
      </c>
      <c r="J10" s="32">
        <v>0</v>
      </c>
      <c r="K10" s="33">
        <f t="shared" ref="K10" si="2">TRUNC($C$11*J10,2)</f>
        <v>0</v>
      </c>
      <c r="L10" s="32">
        <v>1</v>
      </c>
      <c r="M10" s="37">
        <f>SUM(E10,K10)</f>
        <v>1185.8399999999999</v>
      </c>
      <c r="P10" s="20"/>
      <c r="Q10" s="20"/>
      <c r="R10" s="24"/>
      <c r="S10" s="2"/>
    </row>
    <row r="11" spans="1:19" ht="15" customHeight="1" thickBot="1">
      <c r="A11" s="30">
        <v>2</v>
      </c>
      <c r="B11" s="35" t="s">
        <v>14</v>
      </c>
      <c r="C11" s="36">
        <v>1035.8900000000001</v>
      </c>
      <c r="D11" s="32">
        <v>1</v>
      </c>
      <c r="E11" s="33">
        <f t="shared" ref="E11:E12" si="3">TRUNC($C11*D11,2)</f>
        <v>1035.8900000000001</v>
      </c>
      <c r="F11" s="32"/>
      <c r="G11" s="33">
        <f t="shared" ref="G11:G12" si="4">TRUNC($C11*F11,2)</f>
        <v>0</v>
      </c>
      <c r="H11" s="32"/>
      <c r="I11" s="33">
        <f t="shared" ref="I11:I12" si="5">TRUNC($C11*H11,2)</f>
        <v>0</v>
      </c>
      <c r="J11" s="32"/>
      <c r="K11" s="33">
        <f t="shared" ref="K11:K12" si="6">TRUNC($C11*J11,2)</f>
        <v>0</v>
      </c>
      <c r="L11" s="32">
        <v>1</v>
      </c>
      <c r="M11" s="37">
        <f>SUM(E11,K11)</f>
        <v>1035.8900000000001</v>
      </c>
      <c r="P11" s="18"/>
      <c r="Q11" s="19"/>
      <c r="R11" s="24"/>
      <c r="S11" s="17"/>
    </row>
    <row r="12" spans="1:19" ht="15.75" thickBot="1">
      <c r="A12" s="30">
        <v>3</v>
      </c>
      <c r="B12" s="35" t="s">
        <v>21</v>
      </c>
      <c r="C12" s="36">
        <v>7042.94</v>
      </c>
      <c r="D12" s="32">
        <v>1</v>
      </c>
      <c r="E12" s="33">
        <f t="shared" si="3"/>
        <v>7042.94</v>
      </c>
      <c r="F12" s="32"/>
      <c r="G12" s="33">
        <f t="shared" si="4"/>
        <v>0</v>
      </c>
      <c r="H12" s="32"/>
      <c r="I12" s="33">
        <f t="shared" si="5"/>
        <v>0</v>
      </c>
      <c r="J12" s="32"/>
      <c r="K12" s="33">
        <f t="shared" si="6"/>
        <v>0</v>
      </c>
      <c r="L12" s="32">
        <v>1</v>
      </c>
      <c r="M12" s="37">
        <f>SUM(E12,K12)</f>
        <v>7042.94</v>
      </c>
      <c r="P12" s="20"/>
      <c r="Q12" s="21"/>
      <c r="R12" s="24"/>
      <c r="S12" s="17"/>
    </row>
    <row r="13" spans="1:19" ht="15.75" thickBot="1">
      <c r="A13" s="30">
        <v>4</v>
      </c>
      <c r="B13" s="35" t="s">
        <v>15</v>
      </c>
      <c r="C13" s="31">
        <v>9709.08</v>
      </c>
      <c r="D13" s="32">
        <v>0.3</v>
      </c>
      <c r="E13" s="33">
        <f>TRUNC($C13*D13,2)</f>
        <v>2912.72</v>
      </c>
      <c r="F13" s="32">
        <v>0.5</v>
      </c>
      <c r="G13" s="33">
        <f>TRUNC($C13*F13,2)</f>
        <v>4854.54</v>
      </c>
      <c r="H13" s="32">
        <v>0.2</v>
      </c>
      <c r="I13" s="33">
        <f>TRUNC($C13*H13,2)</f>
        <v>1941.81</v>
      </c>
      <c r="J13" s="32"/>
      <c r="K13" s="33">
        <f>TRUNC($C13*J13,2)</f>
        <v>0</v>
      </c>
      <c r="L13" s="32">
        <v>1</v>
      </c>
      <c r="M13" s="37">
        <f>SUM(E13,G13:K13)-0.19</f>
        <v>9709.08</v>
      </c>
      <c r="P13" s="20"/>
      <c r="Q13" s="21"/>
      <c r="R13" s="24"/>
      <c r="S13" s="17"/>
    </row>
    <row r="14" spans="1:19" ht="15.75" thickBot="1">
      <c r="A14" s="30">
        <v>5</v>
      </c>
      <c r="B14" s="35" t="s">
        <v>17</v>
      </c>
      <c r="C14" s="31">
        <v>119228.73</v>
      </c>
      <c r="D14" s="32"/>
      <c r="E14" s="33">
        <f>TRUNC($C$11*D14,2)</f>
        <v>0</v>
      </c>
      <c r="F14" s="32">
        <v>0</v>
      </c>
      <c r="G14" s="33">
        <f t="shared" ref="G14" si="7">TRUNC($C$11*F14,2)</f>
        <v>0</v>
      </c>
      <c r="H14" s="32">
        <v>1</v>
      </c>
      <c r="I14" s="33">
        <f>TRUNC($C$14*H14,2)</f>
        <v>119228.73</v>
      </c>
      <c r="J14" s="32"/>
      <c r="K14" s="33">
        <f>TRUNC($C$15*J14,2)</f>
        <v>0</v>
      </c>
      <c r="L14" s="32">
        <v>1</v>
      </c>
      <c r="M14" s="37">
        <f>SUM(E14,K14,I14)</f>
        <v>119228.73</v>
      </c>
      <c r="P14" s="20"/>
      <c r="Q14" s="21"/>
      <c r="R14" s="24"/>
      <c r="S14" s="17"/>
    </row>
    <row r="15" spans="1:19" ht="15.75" thickBot="1">
      <c r="A15" s="30">
        <v>6</v>
      </c>
      <c r="B15" s="35" t="s">
        <v>22</v>
      </c>
      <c r="C15" s="36">
        <v>91804.84</v>
      </c>
      <c r="D15" s="32"/>
      <c r="E15" s="33">
        <f t="shared" ref="E15:E16" si="8">TRUNC($C15*D15,2)</f>
        <v>0</v>
      </c>
      <c r="F15" s="32">
        <v>0.3</v>
      </c>
      <c r="G15" s="33">
        <f t="shared" ref="G15:G16" si="9">TRUNC($C15*F15,2)</f>
        <v>27541.45</v>
      </c>
      <c r="H15" s="32">
        <v>0.7</v>
      </c>
      <c r="I15" s="33">
        <f>TRUNC($C$15*H15,2)</f>
        <v>64263.38</v>
      </c>
      <c r="J15" s="32"/>
      <c r="K15" s="33">
        <f t="shared" ref="K15:K16" si="10">TRUNC($C15*J15,2)</f>
        <v>0</v>
      </c>
      <c r="L15" s="32">
        <v>1</v>
      </c>
      <c r="M15" s="37">
        <f>SUM(E15,K15,G15,I15)+0.01</f>
        <v>91804.84</v>
      </c>
      <c r="P15" s="20"/>
      <c r="Q15" s="21"/>
      <c r="R15" s="24"/>
      <c r="S15" s="17"/>
    </row>
    <row r="16" spans="1:19" ht="15.75" thickBot="1">
      <c r="A16" s="30">
        <v>7</v>
      </c>
      <c r="B16" s="35" t="s">
        <v>26</v>
      </c>
      <c r="C16" s="36">
        <v>50771.69</v>
      </c>
      <c r="D16" s="32">
        <v>0</v>
      </c>
      <c r="E16" s="33">
        <f t="shared" si="8"/>
        <v>0</v>
      </c>
      <c r="F16" s="32"/>
      <c r="G16" s="33">
        <f t="shared" si="9"/>
        <v>0</v>
      </c>
      <c r="H16" s="32">
        <v>0.7</v>
      </c>
      <c r="I16" s="33">
        <f t="shared" ref="I16" si="11">TRUNC($C16*H16,2)</f>
        <v>35540.18</v>
      </c>
      <c r="J16" s="32">
        <v>0.3</v>
      </c>
      <c r="K16" s="33">
        <f t="shared" si="10"/>
        <v>15231.5</v>
      </c>
      <c r="L16" s="32">
        <v>1</v>
      </c>
      <c r="M16" s="37">
        <f>SUM(E16,K16,G16,I16)+0.01</f>
        <v>50771.69</v>
      </c>
      <c r="P16" s="20"/>
      <c r="Q16" s="21"/>
      <c r="R16" s="24"/>
      <c r="S16" s="17"/>
    </row>
    <row r="17" spans="1:20" ht="15.75" thickBot="1">
      <c r="A17" s="30">
        <v>8</v>
      </c>
      <c r="B17" s="35" t="s">
        <v>31</v>
      </c>
      <c r="C17" s="36">
        <v>195606.47</v>
      </c>
      <c r="D17" s="32">
        <v>0</v>
      </c>
      <c r="E17" s="33">
        <f>TRUNC($C17*D17,2)</f>
        <v>0</v>
      </c>
      <c r="F17" s="32">
        <v>0</v>
      </c>
      <c r="G17" s="33">
        <f>TRUNC($C17*F17,2)</f>
        <v>0</v>
      </c>
      <c r="H17" s="32">
        <v>0.2</v>
      </c>
      <c r="I17" s="33">
        <f>TRUNC($C17*H17,2)</f>
        <v>39121.29</v>
      </c>
      <c r="J17" s="32">
        <v>0.8</v>
      </c>
      <c r="K17" s="33">
        <f>TRUNC($C17*J17,2)</f>
        <v>156485.17000000001</v>
      </c>
      <c r="L17" s="32">
        <v>1</v>
      </c>
      <c r="M17" s="37">
        <f>SUM(E17,K17,I17)+0.01</f>
        <v>195606.47000000003</v>
      </c>
      <c r="P17" s="20"/>
      <c r="Q17" s="21"/>
      <c r="R17" s="24"/>
      <c r="S17" s="17"/>
    </row>
    <row r="18" spans="1:20" ht="15.75" thickBot="1">
      <c r="A18" s="30">
        <v>9</v>
      </c>
      <c r="B18" s="35" t="s">
        <v>30</v>
      </c>
      <c r="C18" s="31">
        <v>17390.91</v>
      </c>
      <c r="D18" s="32">
        <v>0</v>
      </c>
      <c r="E18" s="33">
        <f>TRUNC($C18*D18,2)</f>
        <v>0</v>
      </c>
      <c r="F18" s="32">
        <v>1</v>
      </c>
      <c r="G18" s="33">
        <f>TRUNC($C18*F18,2)</f>
        <v>17390.91</v>
      </c>
      <c r="H18" s="32"/>
      <c r="I18" s="33">
        <f>TRUNC($C18*H18,2)</f>
        <v>0</v>
      </c>
      <c r="J18" s="32">
        <v>1</v>
      </c>
      <c r="K18" s="33"/>
      <c r="L18" s="32">
        <v>1</v>
      </c>
      <c r="M18" s="37">
        <f>SUM(E18,K18,G18)</f>
        <v>17390.91</v>
      </c>
      <c r="P18" s="20"/>
      <c r="Q18" s="21"/>
      <c r="R18" s="24"/>
      <c r="S18" s="17"/>
    </row>
    <row r="19" spans="1:20" ht="15.75" thickBot="1">
      <c r="A19" s="30">
        <v>10</v>
      </c>
      <c r="B19" s="35" t="s">
        <v>25</v>
      </c>
      <c r="C19" s="31">
        <v>13663.32</v>
      </c>
      <c r="D19" s="32">
        <v>0</v>
      </c>
      <c r="E19" s="33">
        <f>TRUNC($C19*D19,2)</f>
        <v>0</v>
      </c>
      <c r="F19" s="32">
        <v>0</v>
      </c>
      <c r="G19" s="33">
        <f>TRUNC($C19*F19,2)</f>
        <v>0</v>
      </c>
      <c r="H19" s="32">
        <v>0.5</v>
      </c>
      <c r="I19" s="33">
        <f>TRUNC($C19*H19,2)</f>
        <v>6831.66</v>
      </c>
      <c r="J19" s="32">
        <v>0.5</v>
      </c>
      <c r="K19" s="33">
        <f>TRUNC($C19*J19,2)</f>
        <v>6831.66</v>
      </c>
      <c r="L19" s="32">
        <v>1</v>
      </c>
      <c r="M19" s="37">
        <f>SUM(E19,N19,I19,G19,K19)</f>
        <v>13663.32</v>
      </c>
      <c r="P19" s="20"/>
      <c r="Q19" s="20"/>
      <c r="R19" s="20"/>
    </row>
    <row r="20" spans="1:20" ht="15.75" thickBot="1">
      <c r="A20" s="30">
        <v>11</v>
      </c>
      <c r="B20" s="35" t="s">
        <v>23</v>
      </c>
      <c r="C20" s="31">
        <v>195701.65</v>
      </c>
      <c r="D20" s="32">
        <v>0</v>
      </c>
      <c r="E20" s="33">
        <f>TRUNC($C20*D20,2)</f>
        <v>0</v>
      </c>
      <c r="F20" s="32"/>
      <c r="G20" s="33">
        <f>TRUNC($C20*F20,2)</f>
        <v>0</v>
      </c>
      <c r="H20" s="32">
        <v>0.5</v>
      </c>
      <c r="I20" s="33">
        <f>TRUNC($C20*H20,2)</f>
        <v>97850.82</v>
      </c>
      <c r="J20" s="32">
        <v>0.5</v>
      </c>
      <c r="K20" s="33">
        <f>TRUNC($C20*J20,2)</f>
        <v>97850.82</v>
      </c>
      <c r="L20" s="32">
        <v>1</v>
      </c>
      <c r="M20" s="37">
        <f>SUM(E20,N20,I20,G20,K20)</f>
        <v>195701.64</v>
      </c>
      <c r="P20" s="20"/>
      <c r="Q20" s="20"/>
      <c r="R20" s="20"/>
    </row>
    <row r="21" spans="1:20" ht="15.75" thickBot="1">
      <c r="A21" s="30">
        <v>12</v>
      </c>
      <c r="B21" s="35" t="s">
        <v>24</v>
      </c>
      <c r="C21" s="31">
        <v>9058.6299999999992</v>
      </c>
      <c r="D21" s="32">
        <v>0</v>
      </c>
      <c r="E21" s="33">
        <f t="shared" ref="E21:E23" si="12">TRUNC($C21*D21,2)</f>
        <v>0</v>
      </c>
      <c r="F21" s="32">
        <v>0</v>
      </c>
      <c r="G21" s="33">
        <f t="shared" ref="G21:G23" si="13">TRUNC($C21*F21,2)</f>
        <v>0</v>
      </c>
      <c r="H21" s="32">
        <v>0.2</v>
      </c>
      <c r="I21" s="33">
        <f t="shared" ref="I21:I24" si="14">TRUNC($C21*H21,2)</f>
        <v>1811.72</v>
      </c>
      <c r="J21" s="32">
        <v>0.8</v>
      </c>
      <c r="K21" s="33">
        <f t="shared" ref="K21:K24" si="15">TRUNC($C21*J21,2)</f>
        <v>7246.9</v>
      </c>
      <c r="L21" s="32">
        <v>1</v>
      </c>
      <c r="M21" s="37">
        <f t="shared" ref="M21:M24" si="16">SUM(E21,K21,I21)+0.01</f>
        <v>9058.6299999999992</v>
      </c>
      <c r="P21" s="20"/>
      <c r="Q21" s="20"/>
      <c r="R21" s="20"/>
    </row>
    <row r="22" spans="1:20" ht="15.75" thickBot="1">
      <c r="A22" s="30">
        <v>13</v>
      </c>
      <c r="B22" s="35" t="s">
        <v>33</v>
      </c>
      <c r="C22" s="31">
        <v>20883.23</v>
      </c>
      <c r="D22" s="32">
        <v>0</v>
      </c>
      <c r="E22" s="33">
        <f t="shared" si="12"/>
        <v>0</v>
      </c>
      <c r="F22" s="32">
        <v>0</v>
      </c>
      <c r="G22" s="33">
        <f t="shared" si="13"/>
        <v>0</v>
      </c>
      <c r="H22" s="32"/>
      <c r="I22" s="33">
        <f t="shared" si="14"/>
        <v>0</v>
      </c>
      <c r="J22" s="32">
        <v>1</v>
      </c>
      <c r="K22" s="33">
        <f t="shared" si="15"/>
        <v>20883.23</v>
      </c>
      <c r="L22" s="32">
        <v>1</v>
      </c>
      <c r="M22" s="37">
        <f t="shared" si="16"/>
        <v>20883.239999999998</v>
      </c>
      <c r="P22" s="20"/>
      <c r="Q22" s="20"/>
      <c r="R22" s="20"/>
    </row>
    <row r="23" spans="1:20" ht="15.75" thickBot="1">
      <c r="A23" s="30">
        <v>14</v>
      </c>
      <c r="B23" s="35" t="s">
        <v>29</v>
      </c>
      <c r="C23" s="31">
        <v>30186.05</v>
      </c>
      <c r="D23" s="32">
        <v>0</v>
      </c>
      <c r="E23" s="33">
        <f t="shared" si="12"/>
        <v>0</v>
      </c>
      <c r="F23" s="32">
        <v>0.2</v>
      </c>
      <c r="G23" s="33">
        <f t="shared" si="13"/>
        <v>6037.21</v>
      </c>
      <c r="H23" s="32">
        <v>0.5</v>
      </c>
      <c r="I23" s="33">
        <f t="shared" si="14"/>
        <v>15093.02</v>
      </c>
      <c r="J23" s="32">
        <v>0.3</v>
      </c>
      <c r="K23" s="33">
        <f t="shared" si="15"/>
        <v>9055.81</v>
      </c>
      <c r="L23" s="32">
        <v>1</v>
      </c>
      <c r="M23" s="37">
        <f>SUM(E23,G23,K23,I23)+0.01</f>
        <v>30186.05</v>
      </c>
      <c r="P23" s="20"/>
      <c r="Q23" s="20"/>
      <c r="R23" s="20"/>
    </row>
    <row r="24" spans="1:20" ht="15.75" thickBot="1">
      <c r="A24" s="30">
        <v>15</v>
      </c>
      <c r="B24" s="35" t="s">
        <v>16</v>
      </c>
      <c r="C24" s="31">
        <v>60495.29</v>
      </c>
      <c r="D24" s="32"/>
      <c r="E24" s="33"/>
      <c r="F24" s="32"/>
      <c r="G24" s="33"/>
      <c r="H24" s="32">
        <v>0.5</v>
      </c>
      <c r="I24" s="33">
        <f t="shared" si="14"/>
        <v>30247.64</v>
      </c>
      <c r="J24" s="32">
        <v>0.5</v>
      </c>
      <c r="K24" s="33">
        <f t="shared" si="15"/>
        <v>30247.64</v>
      </c>
      <c r="L24" s="32">
        <v>1</v>
      </c>
      <c r="M24" s="37">
        <f t="shared" si="16"/>
        <v>60495.29</v>
      </c>
      <c r="P24" s="20"/>
      <c r="Q24" s="20"/>
      <c r="R24" s="20"/>
    </row>
    <row r="25" spans="1:20" ht="15.75" thickBot="1">
      <c r="A25" s="30">
        <v>16</v>
      </c>
      <c r="B25" s="35" t="s">
        <v>28</v>
      </c>
      <c r="C25" s="31">
        <v>9005.8799999999992</v>
      </c>
      <c r="D25" s="32">
        <v>0</v>
      </c>
      <c r="E25" s="33">
        <f>TRUNC($C25*D25,2)</f>
        <v>0</v>
      </c>
      <c r="F25" s="32">
        <v>0</v>
      </c>
      <c r="G25" s="33">
        <f>TRUNC($C25*F25,2)</f>
        <v>0</v>
      </c>
      <c r="H25" s="32"/>
      <c r="I25" s="33">
        <f>TRUNC($C25*H25,2)</f>
        <v>0</v>
      </c>
      <c r="J25" s="32">
        <v>1</v>
      </c>
      <c r="K25" s="33">
        <f>TRUNC($C25*J25,2)</f>
        <v>9005.8799999999992</v>
      </c>
      <c r="L25" s="32">
        <v>1</v>
      </c>
      <c r="M25" s="37">
        <f>SUM(E25,K25,I25)+0.01</f>
        <v>9005.89</v>
      </c>
      <c r="P25" s="20"/>
      <c r="Q25" s="20"/>
      <c r="R25" s="20"/>
    </row>
    <row r="26" spans="1:20">
      <c r="A26" s="63"/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5"/>
      <c r="P26" s="22" t="s">
        <v>8</v>
      </c>
      <c r="Q26" s="23">
        <f>Q11+Q9</f>
        <v>0</v>
      </c>
      <c r="R26" s="22"/>
      <c r="S26" s="3"/>
    </row>
    <row r="27" spans="1:20" ht="15.75" thickBot="1">
      <c r="A27" s="61" t="s">
        <v>9</v>
      </c>
      <c r="B27" s="62"/>
      <c r="C27" s="25">
        <f>SUM(C10:C25)-0.01</f>
        <v>832770.43</v>
      </c>
      <c r="D27" s="26">
        <f>E27/$C$27</f>
        <v>1.3198775561711526E-2</v>
      </c>
      <c r="E27" s="27">
        <f>SUM(E11:E25)</f>
        <v>10991.55</v>
      </c>
      <c r="F27" s="26">
        <f>G27/$C$27</f>
        <v>6.7034212538022026E-2</v>
      </c>
      <c r="G27" s="27">
        <f>SUM(G11:G25)</f>
        <v>55824.11</v>
      </c>
      <c r="H27" s="26">
        <f>I27/$C$27</f>
        <v>0.49465042845001111</v>
      </c>
      <c r="I27" s="27">
        <f>SUM(I11:I25)</f>
        <v>411930.25</v>
      </c>
      <c r="J27" s="26">
        <f>K27/$C$27</f>
        <v>0.42369252952461345</v>
      </c>
      <c r="K27" s="27">
        <f>SUM(K11:K25)</f>
        <v>352838.61000000004</v>
      </c>
      <c r="L27" s="28">
        <f>SUM(J27,D27,)</f>
        <v>0.43689130508632495</v>
      </c>
      <c r="M27" s="25">
        <f>SUM(M10:M25)-0.02</f>
        <v>832770.43000000017</v>
      </c>
    </row>
    <row r="28" spans="1:20">
      <c r="C28" s="4"/>
      <c r="D28" s="4"/>
      <c r="E28" s="4"/>
      <c r="F28" s="4"/>
      <c r="G28" s="4"/>
      <c r="H28" s="4"/>
      <c r="I28" s="4"/>
      <c r="J28" s="4"/>
      <c r="K28" s="4"/>
    </row>
    <row r="29" spans="1:20" ht="15" customHeight="1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P29" s="71"/>
      <c r="Q29" s="71"/>
      <c r="R29" s="71"/>
      <c r="S29" s="71"/>
      <c r="T29" s="5"/>
    </row>
    <row r="30" spans="1:20">
      <c r="A30" s="74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44"/>
      <c r="P30" s="71"/>
      <c r="Q30" s="71"/>
      <c r="R30" s="71"/>
      <c r="S30" s="71"/>
      <c r="T30" s="5"/>
    </row>
    <row r="31" spans="1:20" ht="18" customHeight="1">
      <c r="A31" s="66"/>
      <c r="B31" s="66" t="s">
        <v>11</v>
      </c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44"/>
    </row>
    <row r="32" spans="1:20" ht="10.5" customHeight="1">
      <c r="A32" s="66"/>
      <c r="B32" s="66"/>
      <c r="C32" s="45"/>
      <c r="D32" s="70"/>
      <c r="E32" s="70"/>
      <c r="F32" s="46"/>
      <c r="G32" s="46"/>
      <c r="H32" s="46"/>
      <c r="I32" s="46"/>
      <c r="J32" s="70"/>
      <c r="K32" s="70"/>
      <c r="L32" s="73"/>
      <c r="M32" s="73"/>
      <c r="N32" s="44"/>
    </row>
    <row r="33" spans="1:14" ht="11.25" customHeight="1">
      <c r="A33" s="38" t="s">
        <v>18</v>
      </c>
      <c r="B33" s="39" t="s">
        <v>19</v>
      </c>
      <c r="C33" s="44"/>
      <c r="D33" s="45"/>
      <c r="E33" s="47"/>
      <c r="F33" s="47"/>
      <c r="G33" s="47"/>
      <c r="H33" s="47"/>
      <c r="I33" s="47"/>
      <c r="J33" s="45"/>
      <c r="K33" s="47"/>
      <c r="L33" s="41"/>
      <c r="M33" s="41"/>
      <c r="N33" s="44"/>
    </row>
    <row r="34" spans="1:14">
      <c r="A34" s="38"/>
      <c r="B34" s="39"/>
      <c r="C34" s="44"/>
      <c r="D34" s="45"/>
      <c r="E34" s="41"/>
      <c r="F34" s="41"/>
      <c r="G34" s="41"/>
      <c r="H34" s="41"/>
      <c r="I34" s="41"/>
      <c r="J34" s="45"/>
      <c r="K34" s="41"/>
      <c r="L34" s="41"/>
      <c r="M34" s="41"/>
      <c r="N34" s="44"/>
    </row>
    <row r="35" spans="1:14">
      <c r="A35" s="48"/>
      <c r="B35" s="49"/>
      <c r="C35" s="50"/>
      <c r="D35" s="51"/>
      <c r="E35" s="52"/>
      <c r="F35" s="52"/>
      <c r="G35" s="52"/>
      <c r="H35" s="52"/>
      <c r="I35" s="52"/>
      <c r="J35" s="51"/>
      <c r="K35" s="52"/>
      <c r="L35" s="51"/>
      <c r="M35" s="51"/>
      <c r="N35" s="44"/>
    </row>
    <row r="36" spans="1:14">
      <c r="A36" s="53"/>
      <c r="B36" s="49"/>
      <c r="C36" s="44"/>
      <c r="D36" s="45"/>
      <c r="E36" s="51"/>
      <c r="F36" s="51"/>
      <c r="G36" s="51"/>
      <c r="H36" s="51"/>
      <c r="I36" s="51"/>
      <c r="J36" s="45"/>
      <c r="K36" s="51"/>
      <c r="L36" s="45"/>
      <c r="M36" s="45"/>
      <c r="N36" s="54"/>
    </row>
    <row r="37" spans="1:14">
      <c r="A37" s="38"/>
      <c r="B37" s="39"/>
      <c r="C37" s="40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4"/>
    </row>
    <row r="38" spans="1:14">
      <c r="A38" s="38"/>
      <c r="B38" s="39"/>
      <c r="C38" s="40"/>
      <c r="D38" s="41"/>
      <c r="E38" s="41"/>
      <c r="F38" s="41"/>
      <c r="G38" s="41"/>
      <c r="H38" s="41"/>
      <c r="I38" s="41"/>
      <c r="J38" s="41"/>
      <c r="K38" s="41"/>
      <c r="L38" s="41"/>
      <c r="M38" s="41"/>
    </row>
    <row r="39" spans="1:14">
      <c r="B39" s="4"/>
      <c r="C39" s="6"/>
      <c r="D39" s="6"/>
      <c r="E39" s="6"/>
      <c r="F39" s="6"/>
      <c r="G39" s="6"/>
      <c r="H39" s="6"/>
      <c r="I39" s="6"/>
      <c r="J39" s="6"/>
      <c r="K39" s="6"/>
    </row>
    <row r="40" spans="1:14">
      <c r="B40" s="69"/>
      <c r="C40" s="69"/>
      <c r="D40" s="29"/>
      <c r="E40" s="29"/>
      <c r="F40" s="42"/>
      <c r="G40" s="42"/>
      <c r="H40" s="43"/>
      <c r="I40" s="43"/>
      <c r="J40" s="29"/>
      <c r="K40" s="29"/>
    </row>
    <row r="41" spans="1:14" hidden="1">
      <c r="B41" s="7">
        <v>400000</v>
      </c>
      <c r="C41" s="8" t="e">
        <f>B41/B40</f>
        <v>#DIV/0!</v>
      </c>
      <c r="D41" s="8"/>
      <c r="E41" s="8"/>
      <c r="F41" s="8"/>
      <c r="G41" s="8"/>
      <c r="H41" s="8"/>
      <c r="I41" s="8"/>
      <c r="J41" s="8"/>
      <c r="K41" s="8"/>
    </row>
    <row r="42" spans="1:14" ht="15" hidden="1" customHeight="1">
      <c r="B42" s="9"/>
      <c r="C42" s="10"/>
      <c r="D42" s="10"/>
      <c r="E42" s="10"/>
      <c r="F42" s="10"/>
      <c r="G42" s="10"/>
      <c r="H42" s="10"/>
      <c r="I42" s="10"/>
      <c r="J42" s="10"/>
      <c r="K42" s="10"/>
    </row>
    <row r="43" spans="1:14" ht="15" hidden="1" customHeight="1">
      <c r="B43" s="11"/>
      <c r="C43" s="10"/>
      <c r="D43" s="10"/>
      <c r="E43" s="10"/>
      <c r="F43" s="10"/>
      <c r="G43" s="10"/>
      <c r="H43" s="10"/>
      <c r="I43" s="10"/>
      <c r="J43" s="10"/>
      <c r="K43" s="10"/>
    </row>
    <row r="44" spans="1:14">
      <c r="B44" s="11"/>
      <c r="C44" s="10"/>
      <c r="D44" s="10"/>
      <c r="E44" s="10"/>
      <c r="F44" s="10"/>
      <c r="G44" s="10"/>
      <c r="H44" s="10"/>
      <c r="I44" s="10"/>
      <c r="J44" s="10"/>
      <c r="K44" s="10"/>
    </row>
    <row r="45" spans="1:14">
      <c r="B45" s="12"/>
      <c r="C45" s="13"/>
      <c r="D45" s="13"/>
      <c r="E45" s="13"/>
      <c r="F45" s="13"/>
      <c r="G45" s="13"/>
      <c r="H45" s="13"/>
      <c r="I45" s="13"/>
      <c r="J45" s="13"/>
      <c r="K45" s="13"/>
    </row>
    <row r="46" spans="1:14" ht="24" customHeight="1">
      <c r="B46" s="13"/>
      <c r="C46" s="13"/>
      <c r="D46" s="13"/>
      <c r="E46" s="13"/>
      <c r="F46" s="13"/>
      <c r="G46" s="13"/>
      <c r="H46" s="13"/>
      <c r="I46" s="13"/>
      <c r="J46" s="13"/>
      <c r="K46" s="13"/>
    </row>
    <row r="47" spans="1:14">
      <c r="C47" s="60" t="s">
        <v>11</v>
      </c>
      <c r="D47" s="60"/>
      <c r="E47" s="60"/>
      <c r="F47" s="60"/>
      <c r="G47" s="60"/>
      <c r="H47" s="60"/>
      <c r="I47" s="60"/>
      <c r="J47" s="60"/>
      <c r="K47" s="60"/>
    </row>
    <row r="48" spans="1:14">
      <c r="C48" s="55" t="s">
        <v>12</v>
      </c>
      <c r="D48" s="55"/>
      <c r="E48" s="55"/>
      <c r="F48" s="55"/>
      <c r="G48" s="55"/>
      <c r="H48" s="55"/>
      <c r="I48" s="55"/>
      <c r="J48" s="55"/>
      <c r="K48" s="55"/>
    </row>
    <row r="58" spans="3:11">
      <c r="C58" s="14"/>
      <c r="D58" s="14"/>
      <c r="E58" s="14"/>
      <c r="F58" s="14"/>
      <c r="G58" s="14"/>
      <c r="H58" s="14"/>
      <c r="I58" s="14"/>
      <c r="J58" s="14"/>
      <c r="K58" s="14"/>
    </row>
    <row r="59" spans="3:11">
      <c r="C59" s="14"/>
      <c r="D59" s="14"/>
      <c r="E59" s="14"/>
      <c r="F59" s="14"/>
      <c r="G59" s="14"/>
      <c r="H59" s="14"/>
      <c r="I59" s="14"/>
      <c r="J59" s="14"/>
      <c r="K59" s="14"/>
    </row>
  </sheetData>
  <mergeCells count="29">
    <mergeCell ref="P29:S30"/>
    <mergeCell ref="A1:M1"/>
    <mergeCell ref="L32:M32"/>
    <mergeCell ref="A30:M30"/>
    <mergeCell ref="C7:M7"/>
    <mergeCell ref="C31:M31"/>
    <mergeCell ref="A6:M6"/>
    <mergeCell ref="L8:M8"/>
    <mergeCell ref="A2:B2"/>
    <mergeCell ref="A31:A32"/>
    <mergeCell ref="A4:B4"/>
    <mergeCell ref="P8:R8"/>
    <mergeCell ref="P4:R7"/>
    <mergeCell ref="D8:E8"/>
    <mergeCell ref="J8:K8"/>
    <mergeCell ref="H8:I8"/>
    <mergeCell ref="C48:K48"/>
    <mergeCell ref="A3:K3"/>
    <mergeCell ref="A7:A9"/>
    <mergeCell ref="C8:C9"/>
    <mergeCell ref="B7:B9"/>
    <mergeCell ref="C47:K47"/>
    <mergeCell ref="A27:B27"/>
    <mergeCell ref="A26:M26"/>
    <mergeCell ref="B31:B32"/>
    <mergeCell ref="F8:G8"/>
    <mergeCell ref="B40:C40"/>
    <mergeCell ref="D32:E32"/>
    <mergeCell ref="J32:K32"/>
  </mergeCells>
  <printOptions horizontalCentered="1"/>
  <pageMargins left="0.19685039370078741" right="0.19685039370078741" top="0.78740157480314965" bottom="0.23622047244094491" header="0.31496062992125984" footer="0.19685039370078741"/>
  <pageSetup paperSize="9" scale="8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>Secretaria de Estado de Infraestrutura e Logistica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Daniele Walter</dc:creator>
  <cp:lastModifiedBy>Adriana</cp:lastModifiedBy>
  <cp:lastPrinted>2022-12-08T15:16:35Z</cp:lastPrinted>
  <dcterms:created xsi:type="dcterms:W3CDTF">2017-02-01T19:00:58Z</dcterms:created>
  <dcterms:modified xsi:type="dcterms:W3CDTF">2023-01-04T13:18:36Z</dcterms:modified>
</cp:coreProperties>
</file>