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885" windowHeight="11430" firstSheet="1" activeTab="2"/>
  </bookViews>
  <sheets>
    <sheet name="OCTO" sheetId="1" state="hidden" r:id="rId1"/>
    <sheet name="CRONOGRAMA" sheetId="6" r:id="rId2"/>
    <sheet name="ASFALTOCBUQ" sheetId="5" r:id="rId3"/>
  </sheets>
  <definedNames>
    <definedName name="_xlnm.Print_Area" localSheetId="2">ASFALTOCBUQ!$A$1:$J$33</definedName>
    <definedName name="_xlnm.Print_Area" localSheetId="0">OCTO!$A$1:$I$63</definedName>
  </definedNames>
  <calcPr calcId="124519"/>
</workbook>
</file>

<file path=xl/calcChain.xml><?xml version="1.0" encoding="utf-8"?>
<calcChain xmlns="http://schemas.openxmlformats.org/spreadsheetml/2006/main">
  <c r="I16" i="6"/>
  <c r="G16"/>
  <c r="F16"/>
  <c r="E16"/>
  <c r="I26" i="5"/>
  <c r="C12" i="6"/>
  <c r="H17" i="5"/>
  <c r="F17"/>
  <c r="I17" s="1"/>
  <c r="F24" l="1"/>
  <c r="F19"/>
  <c r="F20" s="1"/>
  <c r="F16"/>
  <c r="F13"/>
  <c r="H13"/>
  <c r="H24"/>
  <c r="H23"/>
  <c r="I23" s="1"/>
  <c r="I24" l="1"/>
  <c r="J22" s="1"/>
  <c r="J14" i="6" s="1"/>
  <c r="I13" i="5"/>
  <c r="L20"/>
  <c r="H20"/>
  <c r="H19"/>
  <c r="H18"/>
  <c r="I18" s="1"/>
  <c r="H16"/>
  <c r="I16" s="1"/>
  <c r="J15" i="6" l="1"/>
  <c r="K14"/>
  <c r="I20" i="5"/>
  <c r="I19"/>
  <c r="J15" l="1"/>
  <c r="H12"/>
  <c r="F12"/>
  <c r="F13" i="6" l="1"/>
  <c r="H13"/>
  <c r="H15" s="1"/>
  <c r="I12" i="5"/>
  <c r="J11" s="1"/>
  <c r="D12" i="6" s="1"/>
  <c r="D15" l="1"/>
  <c r="K12"/>
  <c r="K16" s="1"/>
  <c r="F15"/>
  <c r="K13"/>
  <c r="G15"/>
  <c r="F33" i="1"/>
  <c r="H29"/>
  <c r="I29" s="1"/>
  <c r="H28"/>
  <c r="I28" s="1"/>
  <c r="I27" s="1"/>
  <c r="F25"/>
  <c r="H25" s="1"/>
  <c r="I25" s="1"/>
  <c r="F19"/>
  <c r="H19" s="1"/>
  <c r="I19" s="1"/>
  <c r="F21"/>
  <c r="H21" s="1"/>
  <c r="I21" s="1"/>
  <c r="F18"/>
  <c r="H18" s="1"/>
  <c r="I18" s="1"/>
  <c r="F20"/>
  <c r="H20" s="1"/>
  <c r="I20" s="1"/>
  <c r="F24"/>
  <c r="H24" s="1"/>
  <c r="I24" s="1"/>
  <c r="F15"/>
  <c r="H15" s="1"/>
  <c r="I15" s="1"/>
  <c r="I14" s="1"/>
  <c r="F12"/>
  <c r="D16" i="6" l="1"/>
  <c r="H16" s="1"/>
  <c r="J16" s="1"/>
  <c r="C15"/>
  <c r="C16" s="1"/>
  <c r="E15"/>
  <c r="I15"/>
  <c r="I17" i="1"/>
  <c r="I23"/>
  <c r="H17"/>
  <c r="H27"/>
  <c r="H14"/>
  <c r="H23"/>
  <c r="H12"/>
  <c r="I12" l="1"/>
  <c r="I11" s="1"/>
  <c r="H11"/>
  <c r="H39"/>
  <c r="I39" s="1"/>
  <c r="H38"/>
  <c r="I38" s="1"/>
  <c r="H37"/>
  <c r="I37" s="1"/>
  <c r="H36"/>
  <c r="I36" s="1"/>
  <c r="H35"/>
  <c r="I35" s="1"/>
  <c r="H34"/>
  <c r="H33"/>
  <c r="I33" s="1"/>
  <c r="H32"/>
  <c r="I41" l="1"/>
  <c r="H31"/>
  <c r="H41" s="1"/>
  <c r="I34"/>
  <c r="I32"/>
  <c r="I31" s="1"/>
</calcChain>
</file>

<file path=xl/sharedStrings.xml><?xml version="1.0" encoding="utf-8"?>
<sst xmlns="http://schemas.openxmlformats.org/spreadsheetml/2006/main" count="192" uniqueCount="112">
  <si>
    <t>ITEM</t>
  </si>
  <si>
    <t>CÓDIGO</t>
  </si>
  <si>
    <t>FONTE</t>
  </si>
  <si>
    <t>UNID.</t>
  </si>
  <si>
    <t xml:space="preserve">QUANT. </t>
  </si>
  <si>
    <t>R$ UNIT.</t>
  </si>
  <si>
    <t>VALOR R$</t>
  </si>
  <si>
    <t>C/BDI (R$)</t>
  </si>
  <si>
    <t>1.1</t>
  </si>
  <si>
    <t>SINAPI</t>
  </si>
  <si>
    <t>M3</t>
  </si>
  <si>
    <t>M</t>
  </si>
  <si>
    <t>74224/1</t>
  </si>
  <si>
    <t>TOTAL</t>
  </si>
  <si>
    <t>BDI=21,07%</t>
  </si>
  <si>
    <t>PLANILHA ORÇAMENTÁRIA:</t>
  </si>
  <si>
    <t>PREFEITURA MUNICIPAL DE RIBEIRÃO DO PINHAL</t>
  </si>
  <si>
    <t>Tel.: (43) 3551 - 8300 / (43) 3551 - 8303</t>
  </si>
  <si>
    <t>e-mail: pinhalengenharia@outlook.com</t>
  </si>
  <si>
    <t>Rua Paraná, 983 - Centro</t>
  </si>
  <si>
    <t xml:space="preserve">      _____________________________________________</t>
  </si>
  <si>
    <t>PAVIMENTAÇÃO DE REVESTIMENTO</t>
  </si>
  <si>
    <t>EXECUÇÃO DE PAVIMENTO EM PISO INTERTRAVADO, COM BLOCO SEXTAVADO DE 25 X 25 CM, ESPESSURA 8 CM. AF_12/2015</t>
  </si>
  <si>
    <t>M2</t>
  </si>
  <si>
    <t>PLANILHA ORÇAMENTÁRIA PAVIMENTAÇÃO EM LAJOTAS, MEIO-FIO E GALERIAS FALTANTES</t>
  </si>
  <si>
    <t>LOTEAMENTO SILVIO FRUCTUOSO DE MELO COELHO</t>
  </si>
  <si>
    <t>SERVIÇOS PRELIMINARES</t>
  </si>
  <si>
    <t>PLACA DE OBRA (PARA CONSTRUCAO CIVIL) EM CHAPA GALVANIZADA *N. 22*, ADESIVADA, DE *2,0 X 1,125* M (4X2M)</t>
  </si>
  <si>
    <t>TERRAPLENAGEM</t>
  </si>
  <si>
    <t>DER</t>
  </si>
  <si>
    <t>Esc. carga e transp. 2a. cat. 0-200m - REMOCAO DE REVESTIMETO PRIMÁRIO (30CM)</t>
  </si>
  <si>
    <t>DER-PR Out.2019 - SINAPI Out.2020</t>
  </si>
  <si>
    <t>BASE E SUB-BASE</t>
  </si>
  <si>
    <t>Regularização, conformação e compactação de leito</t>
  </si>
  <si>
    <t>ARGILA OU BARRO PARA ATERRO/REATERRO (COM TRANSPORTE ATE 10 KM)</t>
  </si>
  <si>
    <t>2.1</t>
  </si>
  <si>
    <t>3.1</t>
  </si>
  <si>
    <t>3.2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</si>
  <si>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E=8CM - BASE</t>
    </r>
  </si>
  <si>
    <t>Regularização compac.subleito 100% PN (A) - SUB-BASE</t>
  </si>
  <si>
    <t>3.3</t>
  </si>
  <si>
    <t>3.4</t>
  </si>
  <si>
    <t>4.1</t>
  </si>
  <si>
    <t>4.2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</si>
  <si>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E=1CM - PARA REJUNTE DAS LAJOTAS - VARREÇÃO NOS INTERSTÍCIOS</t>
    </r>
  </si>
  <si>
    <t>MEIO FIO E SARJETA</t>
  </si>
  <si>
    <r>
      <t>Meio fio de concreto tipo 7 (pré-moldado) -</t>
    </r>
    <r>
      <rPr>
        <sz val="8"/>
        <color rgb="FFFF0000"/>
        <rFont val="Calibri"/>
        <family val="2"/>
      </rPr>
      <t xml:space="preserve"> GUIA REBAIXADA</t>
    </r>
  </si>
  <si>
    <r>
      <t>Meio fio de concreto tipo 6 (pré-moldado) -</t>
    </r>
    <r>
      <rPr>
        <sz val="8"/>
        <color rgb="FFFF0000"/>
        <rFont val="Calibri"/>
        <family val="2"/>
      </rPr>
      <t xml:space="preserve"> h=22CM - SARJETA = 15 CM - L=10CM</t>
    </r>
  </si>
  <si>
    <t>5.1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</si>
  <si>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</si>
  <si>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GALERIAS DE ÁGUAS PLUVIAIS</t>
  </si>
  <si>
    <t>5.2</t>
  </si>
  <si>
    <t>6.1</t>
  </si>
  <si>
    <t>TUBO DE CONCRETO PARA REDES COLETORAS DE ÁGUAS PLUVIAIS, DIÂMETRO DE 400 MM, JUNTA RÍGIDA, INSTALADO EM LOCAL COM BAIXO NÍVEL DE INTERFERÊNCIAS - FORNECIMENTO E ASSENTAMENTO. AF_12/2015</t>
  </si>
  <si>
    <t>6.2</t>
  </si>
  <si>
    <t>REATERRO MECANIZADO DE VALA COM ESCAVADEIRA HIDRÁULICA (CAPACIDADE DA CAÇAMBA: 0,8 M³ / POTÊNCIA: 111 HP), LARGURA DE 1,5 A 2,5 M, PROFUNDIDADE DE 4,5 A 6,0 M, COM SOLO (SEM SUBSTITUIÇÃO) DE 1ª CATEGORIA EM LOCAIS COM BAIXO NÍVEL DE INTERFERÊNCIA. AF_04/2016</t>
  </si>
  <si>
    <t>6.3</t>
  </si>
  <si>
    <t>CAIXA DE LIGAÇÃO - ENTERRADA HIDRÁULICA RETANGULAR EM ALVENARIA COM TIJOLOS CERÂMICOS MACIÇOS, DIMENSÕES INTERNAS: 1X1X0,6 M PARA REDE DE DRENAGEM. AF_05/2018</t>
  </si>
  <si>
    <t>UN</t>
  </si>
  <si>
    <t>BOCA DE LOBO EM ALVENARIA TIJOLO MACICO, REVESTIDA C/ ARGAMASSA DE CIMENTO E AREIA 1:3, SOBRE LASTRO DE CONCRETO 10CM E TAMPA DE CONCRETO ARMADO</t>
  </si>
  <si>
    <t>6.4</t>
  </si>
  <si>
    <t>6.5</t>
  </si>
  <si>
    <t>POCO DE VISITA PARA DRENAGEM PLUVIAL, EM CONCRETO ESTRUTURAL, DIMENSOES INTERNAS DE 90X150X80CM (LARGXCOMPXALT), PARA REDE DE 600 MM, EXCLUSOS TAMPAO E CHAMINE.</t>
  </si>
  <si>
    <t>6.6</t>
  </si>
  <si>
    <t>6.7</t>
  </si>
  <si>
    <t>6.8</t>
  </si>
  <si>
    <t>CHAMINÉ CIRCULAR PARA POÇO DE VISITA PARA DRENAGEM, EM ALVENARIA COM TIJOLOS CERÂMICOS MACIÇOS, DIÂMETRO INTERNO = 0,6 M. AF_05/2018</t>
  </si>
  <si>
    <t>TAMPAO FOFO ARTICULADO, CLASSE B125 CARGA MAX 12,5 T, REDONDO TAMPA 600 MM, REDE PLUVIAL/ESGOTO</t>
  </si>
  <si>
    <t xml:space="preserve">                                                                                                                                      TOTAL GERAL:</t>
  </si>
  <si>
    <t>RIBEIRÃO DO PINHAL-PR, 09 DE FEVEREIRO DE 2021</t>
  </si>
  <si>
    <t>DESCRIÇÃO DOS SERVIÇOS</t>
  </si>
  <si>
    <t>SUBTOTAL</t>
  </si>
  <si>
    <t>BDI :</t>
  </si>
  <si>
    <t>PLANILHA ORÇAMENTÁRIA</t>
  </si>
  <si>
    <t>2.2</t>
  </si>
  <si>
    <t>2.3</t>
  </si>
  <si>
    <t>2.4</t>
  </si>
  <si>
    <t>PLACA DE OBRA (PARA CONSTRUCAO CIVIL) EM CHAPA GALVANIZADA *N. 22*, ADESIVADA (4X2M)</t>
  </si>
  <si>
    <t>PREÇO UNITÁRIO</t>
  </si>
  <si>
    <t>TOTAL ITEM</t>
  </si>
  <si>
    <t>SEM BDI</t>
  </si>
  <si>
    <t>COM BDI</t>
  </si>
  <si>
    <t>EXECUÇÃO DE PINTURA DE LIGAÇÃO COM EMULSÃO ASFÁLTICA RR-2C. AF_11/2019</t>
  </si>
  <si>
    <r>
      <t>EXECUÇÃO DE PAVIMENTO COM APLICAÇÃO DE CONCRETO ASFÁLTICO, CAMADA DE ROLAMENTO - EXCLUSIVE CARGA E TRANSPORTE. AF_11/2019 (</t>
    </r>
    <r>
      <rPr>
        <b/>
        <sz val="8"/>
        <rFont val="Calibri"/>
        <family val="2"/>
      </rPr>
      <t>ESPESSURA: 3,0 CM)</t>
    </r>
  </si>
  <si>
    <t>COMERCIAL - MASSA A QUANTE - CAMINHÃO BASCULANTE</t>
  </si>
  <si>
    <t>T.</t>
  </si>
  <si>
    <r>
      <t>0,55x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+ 0,66x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</si>
  <si>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MICRORREVESTIMENTO ASFÁLTICO</t>
  </si>
  <si>
    <t>Microrevest.asf.a frio e=16mm(sem fibras), excl.fornec.emulsão</t>
  </si>
  <si>
    <t>Fornecimento de emulsão asfáltica RC-1C-E com polímero</t>
  </si>
  <si>
    <t>T</t>
  </si>
  <si>
    <t>DMT: 40 KM</t>
  </si>
  <si>
    <t>1.2</t>
  </si>
  <si>
    <t>LIMPEZA DE SUPERFÍCIE COM JATO DE ALTA PRESSÃO. AF_04/2019</t>
  </si>
  <si>
    <t>PLANILHA ORÇAMENTÁRIA PAVIMENTAÇÃO CBUQ E MICRORREVESTIMENTO ASFÁLTICO</t>
  </si>
  <si>
    <t>PAVIMENTAÇÃO COM C.B.U.Q.</t>
  </si>
  <si>
    <t>Imprimação impermeab. exclusive fornec. do CM</t>
  </si>
  <si>
    <t>Fornecimento de asfalto diluído CM-30</t>
  </si>
  <si>
    <t xml:space="preserve">                     CRONOGRAM FÍSICO FINANCEIRO - PAVIMENTAÇÃO C.B.U.Q., MICRORREVESTIMENTO E MEIO-FIO</t>
  </si>
  <si>
    <t>DER-PR Janeiro 2021 - SINAPI Agosto 2021 - SEM DESONERAÇÃO</t>
  </si>
  <si>
    <t>CRONOGRAMA FISICO FINANCEIRO</t>
  </si>
  <si>
    <t>30 DD</t>
  </si>
  <si>
    <t>60 DD</t>
  </si>
  <si>
    <t>90 DD</t>
  </si>
  <si>
    <t>120 DD</t>
  </si>
  <si>
    <t>%</t>
  </si>
  <si>
    <t>R$</t>
  </si>
  <si>
    <t>ACUMULADO</t>
  </si>
  <si>
    <t>LOTEAMENTO SÍLVIO FRUCTUOSO DE MELLO COELHO - VILA HERMÍNIA</t>
  </si>
  <si>
    <t>RIBEIRÃO DO PINHAL-PR, 18 DE OUTUBRO DE 2021</t>
  </si>
  <si>
    <t>2.5</t>
  </si>
  <si>
    <r>
      <rPr>
        <b/>
        <sz val="9"/>
        <color theme="1"/>
        <rFont val="Calibri"/>
        <family val="2"/>
        <scheme val="minor"/>
      </rPr>
      <t xml:space="preserve">Data Base : </t>
    </r>
    <r>
      <rPr>
        <sz val="9"/>
        <color theme="1"/>
        <rFont val="Calibri"/>
        <family val="2"/>
        <scheme val="minor"/>
      </rPr>
      <t>DER-PR Outubro 2019 - SINAPI Março 2021 - SEM DESONERAÇÃO</t>
    </r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</si>
</sst>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0" fillId="0" borderId="0"/>
    <xf numFmtId="0" fontId="9" fillId="0" borderId="0"/>
    <xf numFmtId="0" fontId="9" fillId="0" borderId="0"/>
    <xf numFmtId="164" fontId="10" fillId="0" borderId="0" applyFont="0" applyFill="0" applyBorder="0" applyAlignment="0" applyProtection="0"/>
    <xf numFmtId="0" fontId="13" fillId="0" borderId="0"/>
  </cellStyleXfs>
  <cellXfs count="160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7" xfId="0" applyFont="1" applyFill="1" applyBorder="1"/>
    <xf numFmtId="2" fontId="4" fillId="0" borderId="1" xfId="0" applyNumberFormat="1" applyFont="1" applyBorder="1"/>
    <xf numFmtId="0" fontId="5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2" borderId="3" xfId="0" applyFont="1" applyFill="1" applyBorder="1"/>
    <xf numFmtId="0" fontId="1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3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8" xfId="0" applyBorder="1"/>
    <xf numFmtId="0" fontId="11" fillId="0" borderId="9" xfId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4" fontId="4" fillId="4" borderId="18" xfId="0" applyNumberFormat="1" applyFont="1" applyFill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3" fontId="3" fillId="4" borderId="1" xfId="0" applyNumberFormat="1" applyFont="1" applyFill="1" applyBorder="1" applyAlignment="1">
      <alignment horizontal="center" vertical="center" wrapText="1"/>
    </xf>
    <xf numFmtId="43" fontId="4" fillId="4" borderId="1" xfId="0" applyNumberFormat="1" applyFont="1" applyFill="1" applyBorder="1" applyAlignment="1">
      <alignment horizontal="center" vertical="center" wrapText="1"/>
    </xf>
    <xf numFmtId="44" fontId="4" fillId="4" borderId="18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4" fontId="3" fillId="0" borderId="18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3" fontId="2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vertical="center" wrapText="1"/>
    </xf>
    <xf numFmtId="44" fontId="3" fillId="0" borderId="18" xfId="0" applyNumberFormat="1" applyFont="1" applyBorder="1" applyAlignment="1">
      <alignment vertical="center" wrapText="1"/>
    </xf>
    <xf numFmtId="0" fontId="17" fillId="3" borderId="20" xfId="0" applyFont="1" applyFill="1" applyBorder="1" applyAlignment="1">
      <alignment vertical="center" wrapText="1"/>
    </xf>
    <xf numFmtId="165" fontId="0" fillId="0" borderId="0" xfId="0" applyNumberFormat="1" applyAlignment="1">
      <alignment vertical="center"/>
    </xf>
    <xf numFmtId="43" fontId="23" fillId="0" borderId="1" xfId="0" applyNumberFormat="1" applyFont="1" applyBorder="1" applyAlignment="1">
      <alignment horizontal="center" vertical="center" wrapText="1"/>
    </xf>
    <xf numFmtId="43" fontId="23" fillId="0" borderId="1" xfId="0" applyNumberFormat="1" applyFont="1" applyBorder="1" applyAlignment="1">
      <alignment horizontal="center" vertical="center"/>
    </xf>
    <xf numFmtId="43" fontId="22" fillId="4" borderId="1" xfId="0" applyNumberFormat="1" applyFont="1" applyFill="1" applyBorder="1" applyAlignment="1">
      <alignment horizontal="center" vertical="center"/>
    </xf>
    <xf numFmtId="43" fontId="22" fillId="0" borderId="1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4" fontId="3" fillId="0" borderId="1" xfId="0" applyNumberFormat="1" applyFont="1" applyBorder="1" applyAlignment="1">
      <alignment horizontal="center"/>
    </xf>
    <xf numFmtId="0" fontId="3" fillId="0" borderId="38" xfId="0" applyFont="1" applyBorder="1" applyAlignment="1">
      <alignment horizontal="right"/>
    </xf>
    <xf numFmtId="10" fontId="3" fillId="0" borderId="39" xfId="0" applyNumberFormat="1" applyFont="1" applyBorder="1"/>
    <xf numFmtId="4" fontId="3" fillId="0" borderId="39" xfId="0" applyNumberFormat="1" applyFont="1" applyBorder="1"/>
    <xf numFmtId="0" fontId="3" fillId="0" borderId="40" xfId="0" applyFont="1" applyBorder="1"/>
    <xf numFmtId="0" fontId="3" fillId="0" borderId="20" xfId="0" applyFont="1" applyBorder="1" applyAlignment="1">
      <alignment horizontal="right"/>
    </xf>
    <xf numFmtId="10" fontId="3" fillId="0" borderId="41" xfId="0" applyNumberFormat="1" applyFont="1" applyBorder="1"/>
    <xf numFmtId="4" fontId="3" fillId="0" borderId="41" xfId="0" applyNumberFormat="1" applyFont="1" applyBorder="1"/>
    <xf numFmtId="4" fontId="4" fillId="0" borderId="42" xfId="0" applyNumberFormat="1" applyFont="1" applyBorder="1"/>
    <xf numFmtId="0" fontId="3" fillId="0" borderId="18" xfId="0" applyFont="1" applyBorder="1"/>
    <xf numFmtId="4" fontId="3" fillId="0" borderId="18" xfId="0" applyNumberFormat="1" applyFont="1" applyBorder="1"/>
    <xf numFmtId="0" fontId="4" fillId="0" borderId="19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44" fontId="16" fillId="3" borderId="18" xfId="0" applyNumberFormat="1" applyFont="1" applyFill="1" applyBorder="1" applyAlignment="1">
      <alignment horizontal="center" vertical="center"/>
    </xf>
    <xf numFmtId="0" fontId="18" fillId="3" borderId="31" xfId="0" applyFont="1" applyFill="1" applyBorder="1" applyAlignment="1">
      <alignment horizontal="right" vertical="center" wrapText="1"/>
    </xf>
    <xf numFmtId="0" fontId="18" fillId="3" borderId="33" xfId="0" applyFont="1" applyFill="1" applyBorder="1" applyAlignment="1">
      <alignment horizontal="right" vertical="center" wrapText="1"/>
    </xf>
    <xf numFmtId="0" fontId="18" fillId="3" borderId="34" xfId="0" applyFont="1" applyFill="1" applyBorder="1" applyAlignment="1">
      <alignment horizontal="right" vertical="center" wrapText="1"/>
    </xf>
    <xf numFmtId="44" fontId="19" fillId="3" borderId="31" xfId="0" applyNumberFormat="1" applyFont="1" applyFill="1" applyBorder="1" applyAlignment="1">
      <alignment horizontal="center" vertical="center" wrapText="1"/>
    </xf>
    <xf numFmtId="44" fontId="19" fillId="3" borderId="32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0" xfId="0" applyAlignment="1">
      <alignment horizontal="left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10" fontId="5" fillId="0" borderId="18" xfId="0" applyNumberFormat="1" applyFont="1" applyBorder="1" applyAlignment="1">
      <alignment horizontal="center" vertical="center"/>
    </xf>
  </cellXfs>
  <cellStyles count="6">
    <cellStyle name="Normal" xfId="0" builtinId="0"/>
    <cellStyle name="Normal 2" xfId="2"/>
    <cellStyle name="Normal 2 2" xfId="3"/>
    <cellStyle name="Normal 3" xfId="1"/>
    <cellStyle name="Normal 4" xf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47625</xdr:rowOff>
    </xdr:from>
    <xdr:to>
      <xdr:col>2</xdr:col>
      <xdr:colOff>189261</xdr:colOff>
      <xdr:row>6</xdr:row>
      <xdr:rowOff>163118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812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</xdr:col>
      <xdr:colOff>228600</xdr:colOff>
      <xdr:row>5</xdr:row>
      <xdr:rowOff>78155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0026"/>
          <a:ext cx="561975" cy="8401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0</xdr:row>
      <xdr:rowOff>47625</xdr:rowOff>
    </xdr:from>
    <xdr:to>
      <xdr:col>2</xdr:col>
      <xdr:colOff>332136</xdr:colOff>
      <xdr:row>7</xdr:row>
      <xdr:rowOff>29768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9076" y="47625"/>
          <a:ext cx="913160" cy="10679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66675</xdr:rowOff>
    </xdr:from>
    <xdr:to>
      <xdr:col>9</xdr:col>
      <xdr:colOff>847725</xdr:colOff>
      <xdr:row>30</xdr:row>
      <xdr:rowOff>121920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4943475"/>
          <a:ext cx="8705850" cy="1150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workbookViewId="0">
      <selection activeCell="D26" sqref="D26"/>
    </sheetView>
  </sheetViews>
  <sheetFormatPr defaultRowHeight="15"/>
  <cols>
    <col min="1" max="1" width="6.28515625" customWidth="1"/>
    <col min="2" max="2" width="8.140625" customWidth="1"/>
    <col min="3" max="3" width="8.28515625" customWidth="1"/>
    <col min="4" max="4" width="57.42578125" customWidth="1"/>
    <col min="5" max="5" width="7.28515625" customWidth="1"/>
    <col min="7" max="7" width="9.140625" style="25" customWidth="1"/>
    <col min="8" max="8" width="11.28515625" customWidth="1"/>
    <col min="9" max="9" width="11.85546875" customWidth="1"/>
  </cols>
  <sheetData>
    <row r="1" spans="1:9" ht="15.75" thickBot="1"/>
    <row r="2" spans="1:9">
      <c r="A2" s="30"/>
      <c r="B2" s="31"/>
      <c r="C2" s="31"/>
      <c r="D2" s="121" t="s">
        <v>16</v>
      </c>
      <c r="E2" s="121"/>
      <c r="F2" s="121"/>
      <c r="G2" s="121"/>
      <c r="H2" s="121"/>
      <c r="I2" s="122"/>
    </row>
    <row r="3" spans="1:9">
      <c r="A3" s="32"/>
      <c r="B3" s="33"/>
      <c r="C3" s="33"/>
      <c r="D3" s="123" t="s">
        <v>24</v>
      </c>
      <c r="E3" s="123"/>
      <c r="F3" s="123"/>
      <c r="G3" s="123"/>
      <c r="H3" s="123"/>
      <c r="I3" s="124"/>
    </row>
    <row r="4" spans="1:9">
      <c r="A4" s="32"/>
      <c r="B4" s="33"/>
      <c r="C4" s="33"/>
      <c r="D4" s="123" t="s">
        <v>25</v>
      </c>
      <c r="E4" s="123"/>
      <c r="F4" s="123"/>
      <c r="G4" s="123"/>
      <c r="H4" s="123"/>
      <c r="I4" s="124"/>
    </row>
    <row r="5" spans="1:9">
      <c r="A5" s="32"/>
      <c r="B5" s="33"/>
      <c r="C5" s="33"/>
      <c r="D5" s="123" t="s">
        <v>17</v>
      </c>
      <c r="E5" s="123"/>
      <c r="F5" s="123"/>
      <c r="G5" s="123"/>
      <c r="H5" s="123"/>
      <c r="I5" s="124"/>
    </row>
    <row r="6" spans="1:9">
      <c r="A6" s="32"/>
      <c r="B6" s="33"/>
      <c r="C6" s="33"/>
      <c r="D6" s="123" t="s">
        <v>18</v>
      </c>
      <c r="E6" s="123"/>
      <c r="F6" s="123"/>
      <c r="G6" s="123"/>
      <c r="H6" s="123"/>
      <c r="I6" s="124"/>
    </row>
    <row r="7" spans="1:9" ht="15.75" thickBot="1">
      <c r="A7" s="34"/>
      <c r="B7" s="35"/>
      <c r="C7" s="35"/>
      <c r="D7" s="119" t="s">
        <v>19</v>
      </c>
      <c r="E7" s="119"/>
      <c r="F7" s="119"/>
      <c r="G7" s="119"/>
      <c r="H7" s="119"/>
      <c r="I7" s="120"/>
    </row>
    <row r="8" spans="1:9">
      <c r="A8" t="s">
        <v>31</v>
      </c>
      <c r="D8" s="20"/>
      <c r="E8" s="20"/>
      <c r="G8" s="27"/>
      <c r="I8" s="55" t="s">
        <v>14</v>
      </c>
    </row>
    <row r="9" spans="1:9">
      <c r="A9" t="s">
        <v>15</v>
      </c>
    </row>
    <row r="10" spans="1:9" s="1" customFormat="1">
      <c r="A10" s="13" t="s">
        <v>0</v>
      </c>
      <c r="B10" s="13" t="s">
        <v>1</v>
      </c>
      <c r="C10" s="13" t="s">
        <v>2</v>
      </c>
      <c r="D10" s="13" t="s">
        <v>70</v>
      </c>
      <c r="E10" s="13" t="s">
        <v>3</v>
      </c>
      <c r="F10" s="13" t="s">
        <v>4</v>
      </c>
      <c r="G10" s="13" t="s">
        <v>5</v>
      </c>
      <c r="H10" s="13" t="s">
        <v>6</v>
      </c>
      <c r="I10" s="13" t="s">
        <v>7</v>
      </c>
    </row>
    <row r="11" spans="1:9">
      <c r="A11" s="43">
        <v>1</v>
      </c>
      <c r="B11" s="5"/>
      <c r="C11" s="5"/>
      <c r="D11" s="4" t="s">
        <v>26</v>
      </c>
      <c r="E11" s="5"/>
      <c r="F11" s="5"/>
      <c r="G11" s="5"/>
      <c r="H11" s="52">
        <f>H12</f>
        <v>2240</v>
      </c>
      <c r="I11" s="53">
        <f>I12</f>
        <v>2711.9680000000003</v>
      </c>
    </row>
    <row r="12" spans="1:9" ht="23.25">
      <c r="A12" s="43" t="s">
        <v>8</v>
      </c>
      <c r="B12" s="44">
        <v>4813</v>
      </c>
      <c r="C12" s="44" t="s">
        <v>9</v>
      </c>
      <c r="D12" s="42" t="s">
        <v>27</v>
      </c>
      <c r="E12" s="41" t="s">
        <v>23</v>
      </c>
      <c r="F12" s="45">
        <f>2*4</f>
        <v>8</v>
      </c>
      <c r="G12" s="46">
        <v>280</v>
      </c>
      <c r="H12" s="45">
        <f>F12*G12</f>
        <v>2240</v>
      </c>
      <c r="I12" s="47">
        <f>H12*1.2107</f>
        <v>2711.9680000000003</v>
      </c>
    </row>
    <row r="13" spans="1:9">
      <c r="A13" s="43"/>
      <c r="B13" s="44"/>
      <c r="C13" s="44"/>
      <c r="D13" s="42"/>
      <c r="E13" s="41"/>
      <c r="F13" s="45"/>
      <c r="G13" s="46"/>
      <c r="H13" s="45"/>
      <c r="I13" s="47"/>
    </row>
    <row r="14" spans="1:9">
      <c r="A14" s="43">
        <v>2</v>
      </c>
      <c r="B14" s="44"/>
      <c r="C14" s="44"/>
      <c r="D14" s="4" t="s">
        <v>28</v>
      </c>
      <c r="E14" s="5"/>
      <c r="F14" s="5"/>
      <c r="G14" s="5"/>
      <c r="H14" s="52">
        <f>H15</f>
        <v>80017.505279999983</v>
      </c>
      <c r="I14" s="53">
        <f>I15</f>
        <v>96877.193642495986</v>
      </c>
    </row>
    <row r="15" spans="1:9">
      <c r="A15" s="43" t="s">
        <v>35</v>
      </c>
      <c r="B15" s="44">
        <v>420200</v>
      </c>
      <c r="C15" s="44" t="s">
        <v>29</v>
      </c>
      <c r="D15" s="42" t="s">
        <v>30</v>
      </c>
      <c r="E15" s="41" t="s">
        <v>10</v>
      </c>
      <c r="F15" s="45">
        <f>38322.56*0.3</f>
        <v>11496.767999999998</v>
      </c>
      <c r="G15" s="46">
        <v>6.96</v>
      </c>
      <c r="H15" s="45">
        <f>F15*G15</f>
        <v>80017.505279999983</v>
      </c>
      <c r="I15" s="47">
        <f>H15*1.2107</f>
        <v>96877.193642495986</v>
      </c>
    </row>
    <row r="16" spans="1:9">
      <c r="A16" s="43"/>
      <c r="B16" s="44"/>
      <c r="C16" s="44"/>
      <c r="D16" s="42"/>
      <c r="E16" s="41"/>
      <c r="F16" s="45"/>
      <c r="G16" s="46"/>
      <c r="H16" s="45"/>
      <c r="I16" s="47"/>
    </row>
    <row r="17" spans="1:9">
      <c r="A17" s="43">
        <v>3</v>
      </c>
      <c r="B17" s="44"/>
      <c r="C17" s="44"/>
      <c r="D17" s="4" t="s">
        <v>32</v>
      </c>
      <c r="E17" s="5"/>
      <c r="F17" s="5"/>
      <c r="G17" s="5"/>
      <c r="H17" s="52">
        <f>SUM(H18:H21)</f>
        <v>749443.647872</v>
      </c>
      <c r="I17" s="52">
        <f>SUM(I18:I21)</f>
        <v>907351.42447863054</v>
      </c>
    </row>
    <row r="18" spans="1:9">
      <c r="A18" s="43" t="s">
        <v>36</v>
      </c>
      <c r="B18" s="44">
        <v>401160</v>
      </c>
      <c r="C18" s="44" t="s">
        <v>29</v>
      </c>
      <c r="D18" s="42" t="s">
        <v>33</v>
      </c>
      <c r="E18" s="41" t="s">
        <v>23</v>
      </c>
      <c r="F18" s="45">
        <f>38322.56</f>
        <v>38322.559999999998</v>
      </c>
      <c r="G18" s="46">
        <v>0.15</v>
      </c>
      <c r="H18" s="45">
        <f>F18*G18</f>
        <v>5748.3839999999991</v>
      </c>
      <c r="I18" s="47">
        <f>H18*1.2107</f>
        <v>6959.5685087999991</v>
      </c>
    </row>
    <row r="19" spans="1:9">
      <c r="A19" s="43" t="s">
        <v>37</v>
      </c>
      <c r="B19" s="44">
        <v>6081</v>
      </c>
      <c r="C19" s="44" t="s">
        <v>9</v>
      </c>
      <c r="D19" s="42" t="s">
        <v>34</v>
      </c>
      <c r="E19" s="41" t="s">
        <v>10</v>
      </c>
      <c r="F19" s="45">
        <f>38322.56*0.3</f>
        <v>11496.767999999998</v>
      </c>
      <c r="G19" s="46">
        <v>24.43</v>
      </c>
      <c r="H19" s="45">
        <f>F19*G19</f>
        <v>280866.04223999998</v>
      </c>
      <c r="I19" s="47">
        <f>H19*1.2107</f>
        <v>340044.51733996801</v>
      </c>
    </row>
    <row r="20" spans="1:9">
      <c r="A20" s="43" t="s">
        <v>40</v>
      </c>
      <c r="B20" s="44">
        <v>511100</v>
      </c>
      <c r="C20" s="44" t="s">
        <v>29</v>
      </c>
      <c r="D20" s="42" t="s">
        <v>39</v>
      </c>
      <c r="E20" s="41" t="s">
        <v>23</v>
      </c>
      <c r="F20" s="45">
        <f>38322.56</f>
        <v>38322.559999999998</v>
      </c>
      <c r="G20" s="46">
        <v>2.5299999999999998</v>
      </c>
      <c r="H20" s="45">
        <f>F20*G20</f>
        <v>96956.076799999981</v>
      </c>
      <c r="I20" s="47">
        <f>H20*1.2107</f>
        <v>117384.72218175999</v>
      </c>
    </row>
    <row r="21" spans="1:9" ht="34.5">
      <c r="A21" s="43" t="s">
        <v>41</v>
      </c>
      <c r="B21" s="44">
        <v>94116</v>
      </c>
      <c r="C21" s="44" t="s">
        <v>9</v>
      </c>
      <c r="D21" s="42" t="s">
        <v>38</v>
      </c>
      <c r="E21" s="41" t="s">
        <v>10</v>
      </c>
      <c r="F21" s="45">
        <f>38322.56*0.08</f>
        <v>3065.8047999999999</v>
      </c>
      <c r="G21" s="46">
        <v>119.34</v>
      </c>
      <c r="H21" s="45">
        <f>F21*G21</f>
        <v>365873.14483200002</v>
      </c>
      <c r="I21" s="47">
        <f>H21*1.2107</f>
        <v>442962.61644810246</v>
      </c>
    </row>
    <row r="22" spans="1:9">
      <c r="A22" s="43"/>
      <c r="B22" s="44"/>
      <c r="C22" s="44"/>
      <c r="D22" s="48"/>
      <c r="E22" s="48"/>
      <c r="F22" s="48"/>
      <c r="G22" s="49"/>
      <c r="H22" s="48"/>
      <c r="I22" s="50"/>
    </row>
    <row r="23" spans="1:9">
      <c r="A23" s="43">
        <v>4</v>
      </c>
      <c r="B23" s="44"/>
      <c r="C23" s="44"/>
      <c r="D23" s="4" t="s">
        <v>21</v>
      </c>
      <c r="E23" s="5"/>
      <c r="F23" s="5"/>
      <c r="G23" s="5"/>
      <c r="H23" s="52">
        <f>SUM(H24:H25)</f>
        <v>1953431.1799039999</v>
      </c>
      <c r="I23" s="52">
        <f>SUM(I24:I25)</f>
        <v>2365019.1295097726</v>
      </c>
    </row>
    <row r="24" spans="1:9" ht="23.25">
      <c r="A24" s="43" t="s">
        <v>42</v>
      </c>
      <c r="B24" s="44">
        <v>92394</v>
      </c>
      <c r="C24" s="44" t="s">
        <v>9</v>
      </c>
      <c r="D24" s="42" t="s">
        <v>22</v>
      </c>
      <c r="E24" s="41" t="s">
        <v>23</v>
      </c>
      <c r="F24" s="45">
        <f>38322.56</f>
        <v>38322.559999999998</v>
      </c>
      <c r="G24" s="46">
        <v>49.78</v>
      </c>
      <c r="H24" s="45">
        <f>F24*G24</f>
        <v>1907697.0367999999</v>
      </c>
      <c r="I24" s="47">
        <f>H24*1.2107</f>
        <v>2309648.8024537601</v>
      </c>
    </row>
    <row r="25" spans="1:9" ht="34.5">
      <c r="A25" s="43" t="s">
        <v>43</v>
      </c>
      <c r="B25" s="44">
        <v>94116</v>
      </c>
      <c r="C25" s="44" t="s">
        <v>9</v>
      </c>
      <c r="D25" s="42" t="s">
        <v>44</v>
      </c>
      <c r="E25" s="41" t="s">
        <v>10</v>
      </c>
      <c r="F25" s="45">
        <f>38322.56*0.01</f>
        <v>383.22559999999999</v>
      </c>
      <c r="G25" s="46">
        <v>119.34</v>
      </c>
      <c r="H25" s="45">
        <f>F25*G25</f>
        <v>45734.143104000002</v>
      </c>
      <c r="I25" s="47">
        <f>H25*1.2107</f>
        <v>55370.327056012808</v>
      </c>
    </row>
    <row r="26" spans="1:9">
      <c r="A26" s="43"/>
      <c r="B26" s="44"/>
      <c r="C26" s="44"/>
      <c r="D26" s="51"/>
      <c r="E26" s="38"/>
      <c r="F26" s="40"/>
      <c r="G26" s="39"/>
      <c r="H26" s="40"/>
      <c r="I26" s="40"/>
    </row>
    <row r="27" spans="1:9">
      <c r="A27" s="43">
        <v>5</v>
      </c>
      <c r="B27" s="44"/>
      <c r="C27" s="44"/>
      <c r="D27" s="4" t="s">
        <v>45</v>
      </c>
      <c r="E27" s="5"/>
      <c r="F27" s="5"/>
      <c r="G27" s="5"/>
      <c r="H27" s="52">
        <f>SUM(H28:H29)</f>
        <v>478026.63</v>
      </c>
      <c r="I27" s="52">
        <f>SUM(I28:I29)</f>
        <v>578746.84094100003</v>
      </c>
    </row>
    <row r="28" spans="1:9">
      <c r="A28" s="43" t="s">
        <v>48</v>
      </c>
      <c r="B28" s="44">
        <v>810650</v>
      </c>
      <c r="C28" s="44" t="s">
        <v>29</v>
      </c>
      <c r="D28" s="42" t="s">
        <v>46</v>
      </c>
      <c r="E28" s="41" t="s">
        <v>11</v>
      </c>
      <c r="F28" s="45">
        <v>1419</v>
      </c>
      <c r="G28" s="46">
        <v>27.41</v>
      </c>
      <c r="H28" s="45">
        <f>F28*G28</f>
        <v>38894.79</v>
      </c>
      <c r="I28" s="47">
        <f>H28*1.2107</f>
        <v>47089.922253000004</v>
      </c>
    </row>
    <row r="29" spans="1:9">
      <c r="A29" s="43" t="s">
        <v>51</v>
      </c>
      <c r="B29" s="44">
        <v>810550</v>
      </c>
      <c r="C29" s="44" t="s">
        <v>29</v>
      </c>
      <c r="D29" s="42" t="s">
        <v>47</v>
      </c>
      <c r="E29" s="41" t="s">
        <v>10</v>
      </c>
      <c r="F29" s="45">
        <v>7841.64</v>
      </c>
      <c r="G29" s="46">
        <v>56</v>
      </c>
      <c r="H29" s="45">
        <f>F29*G29</f>
        <v>439131.84</v>
      </c>
      <c r="I29" s="47">
        <f>H29*1.2107</f>
        <v>531656.91868800006</v>
      </c>
    </row>
    <row r="30" spans="1:9">
      <c r="A30" s="36"/>
      <c r="B30" s="44"/>
      <c r="C30" s="44"/>
      <c r="D30" s="37"/>
      <c r="E30" s="7"/>
      <c r="F30" s="7"/>
      <c r="G30" s="7"/>
      <c r="H30" s="9"/>
      <c r="I30" s="6"/>
    </row>
    <row r="31" spans="1:9">
      <c r="A31" s="4">
        <v>6</v>
      </c>
      <c r="B31" s="44"/>
      <c r="C31" s="44"/>
      <c r="D31" s="4" t="s">
        <v>50</v>
      </c>
      <c r="E31" s="5"/>
      <c r="F31" s="5"/>
      <c r="G31" s="5"/>
      <c r="H31" s="52">
        <f>SUM(H32:H39)</f>
        <v>177488.30399999997</v>
      </c>
      <c r="I31" s="52">
        <f>SUM(I32:I39)</f>
        <v>214885.0896528</v>
      </c>
    </row>
    <row r="32" spans="1:9" ht="45.75">
      <c r="A32" s="43" t="s">
        <v>52</v>
      </c>
      <c r="B32" s="44">
        <v>90093</v>
      </c>
      <c r="C32" s="44" t="s">
        <v>9</v>
      </c>
      <c r="D32" s="42" t="s">
        <v>49</v>
      </c>
      <c r="E32" s="41" t="s">
        <v>10</v>
      </c>
      <c r="F32" s="45">
        <v>1377</v>
      </c>
      <c r="G32" s="45">
        <v>4.53</v>
      </c>
      <c r="H32" s="45">
        <f t="shared" ref="H32:H39" si="0">F32*G32</f>
        <v>6237.81</v>
      </c>
      <c r="I32" s="45">
        <f>H32*1.2107</f>
        <v>7552.1165670000009</v>
      </c>
    </row>
    <row r="33" spans="1:11" ht="41.25" customHeight="1">
      <c r="A33" s="43" t="s">
        <v>54</v>
      </c>
      <c r="B33" s="44">
        <v>92210</v>
      </c>
      <c r="C33" s="44" t="s">
        <v>9</v>
      </c>
      <c r="D33" s="42" t="s">
        <v>53</v>
      </c>
      <c r="E33" s="41" t="s">
        <v>11</v>
      </c>
      <c r="F33" s="45">
        <f>1377+8*9</f>
        <v>1449</v>
      </c>
      <c r="G33" s="45">
        <v>84.05</v>
      </c>
      <c r="H33" s="45">
        <f t="shared" si="0"/>
        <v>121788.45</v>
      </c>
      <c r="I33" s="45">
        <f t="shared" ref="I33:I39" si="1">H33*1.2107</f>
        <v>147449.276415</v>
      </c>
      <c r="K33" s="26"/>
    </row>
    <row r="34" spans="1:11" ht="45.75">
      <c r="A34" s="43" t="s">
        <v>56</v>
      </c>
      <c r="B34" s="44">
        <v>93373</v>
      </c>
      <c r="C34" s="44" t="s">
        <v>9</v>
      </c>
      <c r="D34" s="42" t="s">
        <v>55</v>
      </c>
      <c r="E34" s="41" t="s">
        <v>10</v>
      </c>
      <c r="F34" s="45">
        <v>1184.73</v>
      </c>
      <c r="G34" s="45">
        <v>5.8</v>
      </c>
      <c r="H34" s="45">
        <f t="shared" si="0"/>
        <v>6871.4340000000002</v>
      </c>
      <c r="I34" s="45">
        <f t="shared" si="1"/>
        <v>8319.2451438000007</v>
      </c>
    </row>
    <row r="35" spans="1:11" ht="34.5">
      <c r="A35" s="43" t="s">
        <v>60</v>
      </c>
      <c r="B35" s="44">
        <v>99257</v>
      </c>
      <c r="C35" s="44" t="s">
        <v>9</v>
      </c>
      <c r="D35" s="42" t="s">
        <v>57</v>
      </c>
      <c r="E35" s="41" t="s">
        <v>58</v>
      </c>
      <c r="F35" s="45">
        <v>9</v>
      </c>
      <c r="G35" s="45">
        <v>760.12</v>
      </c>
      <c r="H35" s="45">
        <f t="shared" si="0"/>
        <v>6841.08</v>
      </c>
      <c r="I35" s="45">
        <f t="shared" si="1"/>
        <v>8282.4955559999999</v>
      </c>
    </row>
    <row r="36" spans="1:11" ht="34.5">
      <c r="A36" s="43" t="s">
        <v>61</v>
      </c>
      <c r="B36" s="44">
        <v>83659</v>
      </c>
      <c r="C36" s="44" t="s">
        <v>9</v>
      </c>
      <c r="D36" s="42" t="s">
        <v>59</v>
      </c>
      <c r="E36" s="41" t="s">
        <v>58</v>
      </c>
      <c r="F36" s="45">
        <v>18</v>
      </c>
      <c r="G36" s="45">
        <v>832.47</v>
      </c>
      <c r="H36" s="45">
        <f t="shared" si="0"/>
        <v>14984.460000000001</v>
      </c>
      <c r="I36" s="45">
        <f t="shared" si="1"/>
        <v>18141.685722000002</v>
      </c>
    </row>
    <row r="37" spans="1:11" ht="34.5">
      <c r="A37" s="43" t="s">
        <v>63</v>
      </c>
      <c r="B37" s="44" t="s">
        <v>12</v>
      </c>
      <c r="C37" s="44" t="s">
        <v>9</v>
      </c>
      <c r="D37" s="42" t="s">
        <v>62</v>
      </c>
      <c r="E37" s="41" t="s">
        <v>58</v>
      </c>
      <c r="F37" s="45">
        <v>9</v>
      </c>
      <c r="G37" s="45">
        <v>1128.68</v>
      </c>
      <c r="H37" s="45">
        <f t="shared" si="0"/>
        <v>10158.120000000001</v>
      </c>
      <c r="I37" s="45">
        <f t="shared" si="1"/>
        <v>12298.435884000002</v>
      </c>
    </row>
    <row r="38" spans="1:11" ht="23.25">
      <c r="A38" s="43" t="s">
        <v>64</v>
      </c>
      <c r="B38" s="44">
        <v>99319</v>
      </c>
      <c r="C38" s="44" t="s">
        <v>9</v>
      </c>
      <c r="D38" s="42" t="s">
        <v>66</v>
      </c>
      <c r="E38" s="41" t="s">
        <v>58</v>
      </c>
      <c r="F38" s="45">
        <v>9</v>
      </c>
      <c r="G38" s="45">
        <v>789.96</v>
      </c>
      <c r="H38" s="45">
        <f t="shared" si="0"/>
        <v>7109.64</v>
      </c>
      <c r="I38" s="45">
        <f t="shared" si="1"/>
        <v>8607.6411480000006</v>
      </c>
    </row>
    <row r="39" spans="1:11" ht="23.25">
      <c r="A39" s="43" t="s">
        <v>65</v>
      </c>
      <c r="B39" s="44">
        <v>11301</v>
      </c>
      <c r="C39" s="44" t="s">
        <v>9</v>
      </c>
      <c r="D39" s="42" t="s">
        <v>67</v>
      </c>
      <c r="E39" s="41" t="s">
        <v>58</v>
      </c>
      <c r="F39" s="45">
        <v>9</v>
      </c>
      <c r="G39" s="45">
        <v>388.59</v>
      </c>
      <c r="H39" s="45">
        <f t="shared" si="0"/>
        <v>3497.31</v>
      </c>
      <c r="I39" s="45">
        <f t="shared" si="1"/>
        <v>4234.193217</v>
      </c>
    </row>
    <row r="40" spans="1:11">
      <c r="A40" s="9"/>
      <c r="B40" s="8"/>
      <c r="C40" s="8"/>
      <c r="D40" s="11" t="s">
        <v>13</v>
      </c>
      <c r="E40" s="8"/>
      <c r="F40" s="8"/>
      <c r="G40" s="28"/>
      <c r="H40" s="16"/>
      <c r="I40" s="3"/>
    </row>
    <row r="41" spans="1:11">
      <c r="A41" s="14"/>
      <c r="B41" s="15"/>
      <c r="C41" s="15"/>
      <c r="D41" s="17"/>
      <c r="E41" s="18"/>
      <c r="F41" s="17" t="s">
        <v>68</v>
      </c>
      <c r="G41" s="29"/>
      <c r="H41" s="45">
        <f>H11+H14+H17+H23+H27+H31</f>
        <v>3440647.267056</v>
      </c>
      <c r="I41" s="54">
        <f>I11+I14+I17+I23+I27+I31</f>
        <v>4165591.646224699</v>
      </c>
    </row>
    <row r="42" spans="1:11">
      <c r="A42" s="14"/>
      <c r="B42" s="15"/>
      <c r="C42" s="15"/>
      <c r="D42" s="17"/>
      <c r="E42" s="18"/>
      <c r="F42" s="18"/>
      <c r="G42" s="29"/>
      <c r="H42" s="19"/>
      <c r="I42" s="19"/>
    </row>
    <row r="43" spans="1:11">
      <c r="A43" s="2"/>
      <c r="B43" s="2"/>
      <c r="C43" s="2"/>
      <c r="D43" s="2"/>
      <c r="E43" s="2"/>
      <c r="F43" s="2"/>
      <c r="G43" s="10"/>
      <c r="H43" s="2"/>
      <c r="I43" s="2"/>
    </row>
    <row r="44" spans="1:11">
      <c r="A44" s="2"/>
      <c r="B44" s="2"/>
      <c r="C44" s="2"/>
      <c r="D44" s="2"/>
      <c r="E44" s="2"/>
      <c r="F44" s="2"/>
      <c r="G44" s="10"/>
      <c r="H44" s="2"/>
      <c r="I44" s="24"/>
    </row>
    <row r="45" spans="1:11">
      <c r="A45" s="2"/>
      <c r="B45" s="2"/>
      <c r="C45" s="2"/>
      <c r="D45" s="22" t="s">
        <v>69</v>
      </c>
      <c r="E45" s="2"/>
      <c r="F45" s="2"/>
      <c r="G45" s="10"/>
      <c r="H45" s="2"/>
      <c r="I45" s="2"/>
    </row>
    <row r="48" spans="1:11">
      <c r="D48" s="21"/>
    </row>
    <row r="49" spans="4:6">
      <c r="D49" s="23" t="s">
        <v>20</v>
      </c>
      <c r="E49" s="12"/>
      <c r="F49" s="12"/>
    </row>
    <row r="50" spans="4:6">
      <c r="D50" s="23"/>
      <c r="E50" s="12"/>
      <c r="F50" s="12"/>
    </row>
    <row r="51" spans="4:6">
      <c r="D51" s="23"/>
      <c r="E51" s="12"/>
      <c r="F51" s="12"/>
    </row>
  </sheetData>
  <mergeCells count="6">
    <mergeCell ref="D7:I7"/>
    <mergeCell ref="D2:I2"/>
    <mergeCell ref="D3:I3"/>
    <mergeCell ref="D4:I4"/>
    <mergeCell ref="D5:I5"/>
    <mergeCell ref="D6:I6"/>
  </mergeCells>
  <pageMargins left="0.51181102362204722" right="0.51181102362204722" top="0.19685039370078741" bottom="0.59055118110236227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D19" sqref="D19"/>
    </sheetView>
  </sheetViews>
  <sheetFormatPr defaultRowHeight="15"/>
  <cols>
    <col min="1" max="1" width="5" customWidth="1"/>
    <col min="2" max="2" width="26.7109375" customWidth="1"/>
    <col min="3" max="3" width="5.140625" bestFit="1" customWidth="1"/>
    <col min="4" max="4" width="8.7109375" customWidth="1"/>
    <col min="5" max="5" width="6.5703125" customWidth="1"/>
    <col min="6" max="6" width="10" bestFit="1" customWidth="1"/>
    <col min="7" max="7" width="7" customWidth="1"/>
    <col min="8" max="8" width="10" bestFit="1" customWidth="1"/>
    <col min="9" max="9" width="6.85546875" customWidth="1"/>
    <col min="10" max="10" width="11.5703125" bestFit="1" customWidth="1"/>
    <col min="11" max="11" width="11.7109375" bestFit="1" customWidth="1"/>
  </cols>
  <sheetData>
    <row r="1" spans="1:11" ht="15.75" thickBot="1"/>
    <row r="2" spans="1:11">
      <c r="A2" s="30"/>
      <c r="B2" s="123" t="s">
        <v>16</v>
      </c>
      <c r="C2" s="123"/>
      <c r="D2" s="123"/>
      <c r="E2" s="123"/>
      <c r="F2" s="123"/>
      <c r="G2" s="123"/>
      <c r="H2" s="123"/>
      <c r="I2" s="123"/>
      <c r="J2" s="123"/>
      <c r="K2" s="123"/>
    </row>
    <row r="3" spans="1:11">
      <c r="A3" s="139" t="s">
        <v>98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1">
      <c r="A4" s="32"/>
      <c r="B4" s="123" t="s">
        <v>108</v>
      </c>
      <c r="C4" s="123"/>
      <c r="D4" s="123"/>
      <c r="E4" s="123"/>
      <c r="F4" s="123"/>
      <c r="G4" s="123"/>
      <c r="H4" s="123"/>
      <c r="I4" s="123"/>
      <c r="J4" s="123"/>
      <c r="K4" s="123"/>
    </row>
    <row r="5" spans="1:11">
      <c r="A5" s="32"/>
      <c r="B5" s="123" t="s">
        <v>17</v>
      </c>
      <c r="C5" s="123"/>
      <c r="D5" s="123"/>
      <c r="E5" s="123"/>
      <c r="F5" s="123"/>
      <c r="G5" s="123"/>
      <c r="H5" s="123"/>
      <c r="I5" s="123"/>
      <c r="J5" s="123"/>
      <c r="K5" s="123"/>
    </row>
    <row r="6" spans="1:11">
      <c r="A6" s="32"/>
      <c r="B6" s="123" t="s">
        <v>18</v>
      </c>
      <c r="C6" s="123"/>
      <c r="D6" s="123"/>
      <c r="E6" s="123"/>
      <c r="F6" s="123"/>
      <c r="G6" s="123"/>
      <c r="H6" s="123"/>
      <c r="I6" s="123"/>
      <c r="J6" s="123"/>
      <c r="K6" s="123"/>
    </row>
    <row r="7" spans="1:11" ht="15.75" thickBot="1">
      <c r="A7" s="34"/>
      <c r="B7" s="123" t="s">
        <v>19</v>
      </c>
      <c r="C7" s="123"/>
      <c r="D7" s="123"/>
      <c r="E7" s="123"/>
      <c r="F7" s="123"/>
      <c r="G7" s="123"/>
      <c r="H7" s="123"/>
      <c r="I7" s="123"/>
      <c r="J7" s="123"/>
      <c r="K7" s="123"/>
    </row>
    <row r="8" spans="1:11">
      <c r="A8" s="140" t="s">
        <v>99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11" ht="15.75" thickBot="1">
      <c r="A9" s="140" t="s">
        <v>100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</row>
    <row r="10" spans="1:11" ht="15.75" thickTop="1">
      <c r="A10" s="99" t="s">
        <v>0</v>
      </c>
      <c r="B10" s="100" t="s">
        <v>70</v>
      </c>
      <c r="C10" s="137" t="s">
        <v>101</v>
      </c>
      <c r="D10" s="137"/>
      <c r="E10" s="137" t="s">
        <v>102</v>
      </c>
      <c r="F10" s="137"/>
      <c r="G10" s="137" t="s">
        <v>103</v>
      </c>
      <c r="H10" s="137"/>
      <c r="I10" s="137" t="s">
        <v>104</v>
      </c>
      <c r="J10" s="137"/>
      <c r="K10" s="101" t="s">
        <v>6</v>
      </c>
    </row>
    <row r="11" spans="1:11">
      <c r="A11" s="102"/>
      <c r="B11" s="103"/>
      <c r="C11" s="13" t="s">
        <v>105</v>
      </c>
      <c r="D11" s="13" t="s">
        <v>106</v>
      </c>
      <c r="E11" s="13" t="s">
        <v>105</v>
      </c>
      <c r="F11" s="13" t="s">
        <v>106</v>
      </c>
      <c r="G11" s="13" t="s">
        <v>105</v>
      </c>
      <c r="H11" s="13" t="s">
        <v>106</v>
      </c>
      <c r="I11" s="13" t="s">
        <v>105</v>
      </c>
      <c r="J11" s="13" t="s">
        <v>106</v>
      </c>
      <c r="K11" s="116"/>
    </row>
    <row r="12" spans="1:11">
      <c r="A12" s="104">
        <v>1</v>
      </c>
      <c r="B12" s="105" t="s">
        <v>26</v>
      </c>
      <c r="C12" s="5">
        <f>100</f>
        <v>100</v>
      </c>
      <c r="D12" s="106">
        <f>ASFALTOCBUQ!J11</f>
        <v>94068.11</v>
      </c>
      <c r="E12" s="5"/>
      <c r="F12" s="5"/>
      <c r="G12" s="5"/>
      <c r="H12" s="5"/>
      <c r="I12" s="5"/>
      <c r="J12" s="5"/>
      <c r="K12" s="117">
        <f>D12</f>
        <v>94068.11</v>
      </c>
    </row>
    <row r="13" spans="1:11" ht="23.25">
      <c r="A13" s="104">
        <v>2</v>
      </c>
      <c r="B13" s="118" t="s">
        <v>95</v>
      </c>
      <c r="C13" s="5"/>
      <c r="D13" s="5"/>
      <c r="E13" s="5">
        <v>50</v>
      </c>
      <c r="F13" s="106">
        <f>(ASFALTOCBUQ!J15)*0.5</f>
        <v>835930.65999999992</v>
      </c>
      <c r="G13" s="5">
        <v>50</v>
      </c>
      <c r="H13" s="106">
        <f>(ASFALTOCBUQ!J15)*0.5</f>
        <v>835930.65999999992</v>
      </c>
      <c r="I13" s="5"/>
      <c r="J13" s="106"/>
      <c r="K13" s="117">
        <f>F13+H13</f>
        <v>1671861.3199999998</v>
      </c>
    </row>
    <row r="14" spans="1:11" ht="24" thickBot="1">
      <c r="A14" s="104">
        <v>3</v>
      </c>
      <c r="B14" s="118" t="s">
        <v>87</v>
      </c>
      <c r="C14" s="5"/>
      <c r="D14" s="5"/>
      <c r="E14" s="5"/>
      <c r="F14" s="106"/>
      <c r="G14" s="5"/>
      <c r="H14" s="107"/>
      <c r="I14" s="5">
        <v>100</v>
      </c>
      <c r="J14" s="107">
        <f>ASFALTOCBUQ!J22</f>
        <v>142146.46000000002</v>
      </c>
      <c r="K14" s="117">
        <f>J14</f>
        <v>142146.46000000002</v>
      </c>
    </row>
    <row r="15" spans="1:11">
      <c r="A15" s="2"/>
      <c r="B15" s="108" t="s">
        <v>71</v>
      </c>
      <c r="C15" s="109">
        <f>D15/$K$16</f>
        <v>4.9299983555685517E-2</v>
      </c>
      <c r="D15" s="110">
        <f>SUM(D12:D14)</f>
        <v>94068.11</v>
      </c>
      <c r="E15" s="109">
        <f>F15/$K$16</f>
        <v>0.43810136922803422</v>
      </c>
      <c r="F15" s="110">
        <f>SUM(F12:F14)</f>
        <v>835930.65999999992</v>
      </c>
      <c r="G15" s="109">
        <f>H15/$K$16</f>
        <v>0.43810136922803422</v>
      </c>
      <c r="H15" s="110">
        <f>SUM(H12:H14)</f>
        <v>835930.65999999992</v>
      </c>
      <c r="I15" s="109">
        <f>J15/$K$16</f>
        <v>7.4497277988246069E-2</v>
      </c>
      <c r="J15" s="110">
        <f>SUM(J12:J14)</f>
        <v>142146.46000000002</v>
      </c>
      <c r="K15" s="111"/>
    </row>
    <row r="16" spans="1:11" ht="15.75" thickBot="1">
      <c r="A16" s="2"/>
      <c r="B16" s="112" t="s">
        <v>107</v>
      </c>
      <c r="C16" s="113">
        <f>C15</f>
        <v>4.9299983555685517E-2</v>
      </c>
      <c r="D16" s="114">
        <f>D15</f>
        <v>94068.11</v>
      </c>
      <c r="E16" s="113">
        <f>C15+E15</f>
        <v>0.48740135278371977</v>
      </c>
      <c r="F16" s="114">
        <f>D16+F15</f>
        <v>929998.7699999999</v>
      </c>
      <c r="G16" s="113">
        <f>E16+G15</f>
        <v>0.92550272201175399</v>
      </c>
      <c r="H16" s="114">
        <f>F16+H15</f>
        <v>1765929.4299999997</v>
      </c>
      <c r="I16" s="113">
        <f>G16+I15</f>
        <v>1</v>
      </c>
      <c r="J16" s="114">
        <f>H16+J15</f>
        <v>1908075.8899999997</v>
      </c>
      <c r="K16" s="115">
        <f>SUM(K12:K15)</f>
        <v>1908075.89</v>
      </c>
    </row>
    <row r="17" ht="15.75" thickTop="1"/>
  </sheetData>
  <mergeCells count="11">
    <mergeCell ref="B7:K7"/>
    <mergeCell ref="A8:K8"/>
    <mergeCell ref="A9:K9"/>
    <mergeCell ref="I10:J10"/>
    <mergeCell ref="C10:D10"/>
    <mergeCell ref="E10:F10"/>
    <mergeCell ref="G10:H10"/>
    <mergeCell ref="B2:K2"/>
    <mergeCell ref="B4:K4"/>
    <mergeCell ref="B5:K5"/>
    <mergeCell ref="B6:K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O30" sqref="O30"/>
    </sheetView>
  </sheetViews>
  <sheetFormatPr defaultRowHeight="15"/>
  <cols>
    <col min="4" max="4" width="43" customWidth="1"/>
    <col min="9" max="9" width="10.85546875" bestFit="1" customWidth="1"/>
    <col min="10" max="10" width="12.85546875" bestFit="1" customWidth="1"/>
    <col min="11" max="12" width="0" hidden="1" customWidth="1"/>
  </cols>
  <sheetData>
    <row r="1" spans="1:10" s="12" customFormat="1" ht="12.75" thickTop="1">
      <c r="A1" s="141"/>
      <c r="B1" s="142"/>
      <c r="C1" s="142"/>
      <c r="D1" s="143" t="s">
        <v>16</v>
      </c>
      <c r="E1" s="143"/>
      <c r="F1" s="143"/>
      <c r="G1" s="143"/>
      <c r="H1" s="143"/>
      <c r="I1" s="143"/>
      <c r="J1" s="144"/>
    </row>
    <row r="2" spans="1:10" s="12" customFormat="1" ht="12">
      <c r="A2" s="145"/>
      <c r="B2" s="146"/>
      <c r="C2" s="146"/>
      <c r="D2" s="147" t="s">
        <v>94</v>
      </c>
      <c r="E2" s="147"/>
      <c r="F2" s="147"/>
      <c r="G2" s="147"/>
      <c r="H2" s="147"/>
      <c r="I2" s="147"/>
      <c r="J2" s="148"/>
    </row>
    <row r="3" spans="1:10" s="12" customFormat="1" ht="12">
      <c r="A3" s="145"/>
      <c r="B3" s="146"/>
      <c r="C3" s="146"/>
      <c r="D3" s="147" t="s">
        <v>25</v>
      </c>
      <c r="E3" s="147"/>
      <c r="F3" s="147"/>
      <c r="G3" s="147"/>
      <c r="H3" s="147"/>
      <c r="I3" s="147"/>
      <c r="J3" s="148"/>
    </row>
    <row r="4" spans="1:10" s="12" customFormat="1" ht="12">
      <c r="A4" s="145"/>
      <c r="B4" s="146"/>
      <c r="C4" s="146"/>
      <c r="D4" s="149" t="s">
        <v>17</v>
      </c>
      <c r="E4" s="149"/>
      <c r="F4" s="149"/>
      <c r="G4" s="149"/>
      <c r="H4" s="149"/>
      <c r="I4" s="149"/>
      <c r="J4" s="150"/>
    </row>
    <row r="5" spans="1:10" s="12" customFormat="1" ht="12">
      <c r="A5" s="145"/>
      <c r="B5" s="146"/>
      <c r="C5" s="146"/>
      <c r="D5" s="149" t="s">
        <v>18</v>
      </c>
      <c r="E5" s="149"/>
      <c r="F5" s="149"/>
      <c r="G5" s="149"/>
      <c r="H5" s="149"/>
      <c r="I5" s="149"/>
      <c r="J5" s="150"/>
    </row>
    <row r="6" spans="1:10" s="12" customFormat="1" ht="12">
      <c r="A6" s="151"/>
      <c r="B6" s="152"/>
      <c r="C6" s="152"/>
      <c r="D6" s="153" t="s">
        <v>19</v>
      </c>
      <c r="E6" s="153"/>
      <c r="F6" s="153"/>
      <c r="G6" s="153"/>
      <c r="H6" s="153"/>
      <c r="I6" s="153"/>
      <c r="J6" s="154"/>
    </row>
    <row r="7" spans="1:10" s="12" customFormat="1" ht="12">
      <c r="A7" s="155" t="s">
        <v>111</v>
      </c>
      <c r="B7" s="156"/>
      <c r="C7" s="156"/>
      <c r="D7" s="156"/>
      <c r="E7" s="156"/>
      <c r="F7" s="156"/>
      <c r="G7" s="156"/>
      <c r="H7" s="157"/>
      <c r="I7" s="158" t="s">
        <v>72</v>
      </c>
      <c r="J7" s="159">
        <v>0.2107</v>
      </c>
    </row>
    <row r="8" spans="1:10">
      <c r="A8" s="132" t="s">
        <v>73</v>
      </c>
      <c r="B8" s="133"/>
      <c r="C8" s="133"/>
      <c r="D8" s="133"/>
      <c r="E8" s="133"/>
      <c r="F8" s="133"/>
      <c r="G8" s="133"/>
      <c r="H8" s="133"/>
      <c r="I8" s="133"/>
      <c r="J8" s="134"/>
    </row>
    <row r="9" spans="1:10">
      <c r="A9" s="135" t="s">
        <v>0</v>
      </c>
      <c r="B9" s="136" t="s">
        <v>1</v>
      </c>
      <c r="C9" s="136" t="s">
        <v>2</v>
      </c>
      <c r="D9" s="136" t="s">
        <v>70</v>
      </c>
      <c r="E9" s="136" t="s">
        <v>3</v>
      </c>
      <c r="F9" s="136" t="s">
        <v>4</v>
      </c>
      <c r="G9" s="136" t="s">
        <v>78</v>
      </c>
      <c r="H9" s="136"/>
      <c r="I9" s="136" t="s">
        <v>71</v>
      </c>
      <c r="J9" s="125" t="s">
        <v>79</v>
      </c>
    </row>
    <row r="10" spans="1:10">
      <c r="A10" s="135"/>
      <c r="B10" s="136"/>
      <c r="C10" s="136"/>
      <c r="D10" s="136"/>
      <c r="E10" s="136"/>
      <c r="F10" s="136"/>
      <c r="G10" s="71" t="s">
        <v>80</v>
      </c>
      <c r="H10" s="71" t="s">
        <v>81</v>
      </c>
      <c r="I10" s="136"/>
      <c r="J10" s="125"/>
    </row>
    <row r="11" spans="1:10">
      <c r="A11" s="72">
        <v>1</v>
      </c>
      <c r="B11" s="73"/>
      <c r="C11" s="73"/>
      <c r="D11" s="74" t="s">
        <v>26</v>
      </c>
      <c r="E11" s="73"/>
      <c r="F11" s="75"/>
      <c r="G11" s="75"/>
      <c r="H11" s="75"/>
      <c r="I11" s="76"/>
      <c r="J11" s="77">
        <f>SUM(I12:I13)</f>
        <v>94068.11</v>
      </c>
    </row>
    <row r="12" spans="1:10" ht="22.5">
      <c r="A12" s="78" t="s">
        <v>8</v>
      </c>
      <c r="B12" s="79">
        <v>4813</v>
      </c>
      <c r="C12" s="41" t="s">
        <v>9</v>
      </c>
      <c r="D12" s="58" t="s">
        <v>77</v>
      </c>
      <c r="E12" s="41" t="s">
        <v>23</v>
      </c>
      <c r="F12" s="90">
        <f>2*4</f>
        <v>8</v>
      </c>
      <c r="G12" s="90">
        <v>320</v>
      </c>
      <c r="H12" s="80">
        <f>TRUNC(G12*(1+$J$7),2)</f>
        <v>387.42</v>
      </c>
      <c r="I12" s="80">
        <f>ROUND(F12*H12,2)</f>
        <v>3099.36</v>
      </c>
      <c r="J12" s="81"/>
    </row>
    <row r="13" spans="1:10">
      <c r="A13" s="78" t="s">
        <v>92</v>
      </c>
      <c r="B13" s="79">
        <v>99814</v>
      </c>
      <c r="C13" s="41" t="s">
        <v>9</v>
      </c>
      <c r="D13" s="98" t="s">
        <v>93</v>
      </c>
      <c r="E13" s="41" t="s">
        <v>23</v>
      </c>
      <c r="F13" s="90">
        <f>F18+F23</f>
        <v>40074.339999999997</v>
      </c>
      <c r="G13" s="90">
        <v>1.88</v>
      </c>
      <c r="H13" s="80">
        <f>TRUNC(G13*(1+$J$7),2)</f>
        <v>2.27</v>
      </c>
      <c r="I13" s="80">
        <f>ROUND(F13*H13,2)</f>
        <v>90968.75</v>
      </c>
      <c r="J13" s="81"/>
    </row>
    <row r="14" spans="1:10">
      <c r="A14" s="82"/>
      <c r="B14" s="83"/>
      <c r="C14" s="41"/>
      <c r="D14" s="58"/>
      <c r="E14" s="41"/>
      <c r="F14" s="84"/>
      <c r="G14" s="84"/>
      <c r="H14" s="80"/>
      <c r="I14" s="80"/>
      <c r="J14" s="81"/>
    </row>
    <row r="15" spans="1:10" s="62" customFormat="1">
      <c r="A15" s="63">
        <v>2</v>
      </c>
      <c r="B15" s="60"/>
      <c r="C15" s="60"/>
      <c r="D15" s="61" t="s">
        <v>95</v>
      </c>
      <c r="E15" s="60"/>
      <c r="F15" s="92"/>
      <c r="G15" s="92"/>
      <c r="H15" s="65"/>
      <c r="I15" s="66"/>
      <c r="J15" s="69">
        <f>SUM(I16:I20)</f>
        <v>1671861.3199999998</v>
      </c>
    </row>
    <row r="16" spans="1:10" s="56" customFormat="1">
      <c r="A16" s="64" t="s">
        <v>35</v>
      </c>
      <c r="B16" s="57">
        <v>560400</v>
      </c>
      <c r="C16" s="57" t="s">
        <v>29</v>
      </c>
      <c r="D16" s="59" t="s">
        <v>96</v>
      </c>
      <c r="E16" s="57" t="s">
        <v>23</v>
      </c>
      <c r="F16" s="91">
        <f>F18</f>
        <v>31599.34</v>
      </c>
      <c r="G16" s="68">
        <v>0.33</v>
      </c>
      <c r="H16" s="67">
        <f t="shared" ref="H16:H20" si="0">TRUNC(G16*(1+$J$7),2)</f>
        <v>0.39</v>
      </c>
      <c r="I16" s="67">
        <f t="shared" ref="I16:I20" si="1">ROUND(F16*H16,2)</f>
        <v>12323.74</v>
      </c>
      <c r="J16" s="70"/>
    </row>
    <row r="17" spans="1:12" s="56" customFormat="1">
      <c r="A17" s="64" t="s">
        <v>74</v>
      </c>
      <c r="B17" s="57">
        <v>589100</v>
      </c>
      <c r="C17" s="57" t="s">
        <v>29</v>
      </c>
      <c r="D17" s="59" t="s">
        <v>97</v>
      </c>
      <c r="E17" s="57" t="s">
        <v>85</v>
      </c>
      <c r="F17" s="91">
        <f>ROUND(F18*0.0012,2)</f>
        <v>37.92</v>
      </c>
      <c r="G17" s="68">
        <v>5022.5</v>
      </c>
      <c r="H17" s="67">
        <f t="shared" si="0"/>
        <v>6080.74</v>
      </c>
      <c r="I17" s="67">
        <f t="shared" si="1"/>
        <v>230581.66</v>
      </c>
      <c r="J17" s="70"/>
    </row>
    <row r="18" spans="1:12" s="56" customFormat="1" ht="22.5">
      <c r="A18" s="64" t="s">
        <v>75</v>
      </c>
      <c r="B18" s="57">
        <v>96402</v>
      </c>
      <c r="C18" s="57" t="s">
        <v>9</v>
      </c>
      <c r="D18" s="59" t="s">
        <v>82</v>
      </c>
      <c r="E18" s="57" t="s">
        <v>23</v>
      </c>
      <c r="F18" s="91">
        <v>31599.34</v>
      </c>
      <c r="G18" s="68">
        <v>2.2400000000000002</v>
      </c>
      <c r="H18" s="67">
        <f t="shared" si="0"/>
        <v>2.71</v>
      </c>
      <c r="I18" s="67">
        <f t="shared" si="1"/>
        <v>85634.21</v>
      </c>
      <c r="J18" s="70"/>
    </row>
    <row r="19" spans="1:12" s="56" customFormat="1" ht="33.75">
      <c r="A19" s="64" t="s">
        <v>76</v>
      </c>
      <c r="B19" s="57">
        <v>95995</v>
      </c>
      <c r="C19" s="57" t="s">
        <v>9</v>
      </c>
      <c r="D19" s="59" t="s">
        <v>83</v>
      </c>
      <c r="E19" s="57" t="s">
        <v>10</v>
      </c>
      <c r="F19" s="68">
        <f>ROUND(F18*0.03,2)</f>
        <v>947.98</v>
      </c>
      <c r="G19" s="68">
        <v>1092.45</v>
      </c>
      <c r="H19" s="67">
        <f t="shared" si="0"/>
        <v>1322.62</v>
      </c>
      <c r="I19" s="67">
        <f t="shared" si="1"/>
        <v>1253817.31</v>
      </c>
      <c r="J19" s="70"/>
    </row>
    <row r="20" spans="1:12" s="56" customFormat="1" ht="18">
      <c r="A20" s="64" t="s">
        <v>110</v>
      </c>
      <c r="B20" s="57">
        <v>973000</v>
      </c>
      <c r="C20" s="57" t="s">
        <v>29</v>
      </c>
      <c r="D20" s="59" t="s">
        <v>84</v>
      </c>
      <c r="E20" s="57" t="s">
        <v>85</v>
      </c>
      <c r="F20" s="68">
        <f>ROUND(F19*2.4,2)</f>
        <v>2275.15</v>
      </c>
      <c r="G20" s="68">
        <v>32.5</v>
      </c>
      <c r="H20" s="67">
        <f t="shared" si="0"/>
        <v>39.340000000000003</v>
      </c>
      <c r="I20" s="67">
        <f t="shared" si="1"/>
        <v>89504.4</v>
      </c>
      <c r="J20" s="70"/>
      <c r="K20" s="56" t="s">
        <v>86</v>
      </c>
      <c r="L20" s="89">
        <f>0.55*40 + 0.66*0</f>
        <v>22</v>
      </c>
    </row>
    <row r="21" spans="1:12">
      <c r="A21" s="82"/>
      <c r="B21" s="83"/>
      <c r="C21" s="41"/>
      <c r="D21" s="85"/>
      <c r="E21" s="41"/>
      <c r="F21" s="84"/>
      <c r="G21" s="80"/>
      <c r="H21" s="80"/>
      <c r="I21" s="86"/>
      <c r="J21" s="87"/>
    </row>
    <row r="22" spans="1:12" s="62" customFormat="1">
      <c r="A22" s="63">
        <v>3</v>
      </c>
      <c r="B22" s="94"/>
      <c r="C22" s="60"/>
      <c r="D22" s="61" t="s">
        <v>87</v>
      </c>
      <c r="E22" s="60"/>
      <c r="F22" s="92"/>
      <c r="G22" s="92"/>
      <c r="H22" s="65"/>
      <c r="I22" s="66"/>
      <c r="J22" s="69">
        <f>SUM(I23:I24)</f>
        <v>142146.46000000002</v>
      </c>
    </row>
    <row r="23" spans="1:12" s="62" customFormat="1" ht="22.5">
      <c r="A23" s="64" t="s">
        <v>36</v>
      </c>
      <c r="B23" s="57">
        <v>562620</v>
      </c>
      <c r="C23" s="57" t="s">
        <v>29</v>
      </c>
      <c r="D23" s="59" t="s">
        <v>88</v>
      </c>
      <c r="E23" s="57" t="s">
        <v>23</v>
      </c>
      <c r="F23" s="91">
        <v>8475</v>
      </c>
      <c r="G23" s="68">
        <v>3.97</v>
      </c>
      <c r="H23" s="67">
        <f t="shared" ref="H23:H24" si="2">TRUNC(G23*(1+$J$7),2)</f>
        <v>4.8</v>
      </c>
      <c r="I23" s="67">
        <f>ROUND(F23*H23,2)</f>
        <v>40680</v>
      </c>
      <c r="J23" s="70"/>
    </row>
    <row r="24" spans="1:12" s="62" customFormat="1">
      <c r="A24" s="64" t="s">
        <v>37</v>
      </c>
      <c r="B24" s="57">
        <v>589180</v>
      </c>
      <c r="C24" s="57" t="s">
        <v>29</v>
      </c>
      <c r="D24" s="59" t="s">
        <v>89</v>
      </c>
      <c r="E24" s="57" t="s">
        <v>90</v>
      </c>
      <c r="F24" s="91">
        <f>ROUND(F23*0.003,2)</f>
        <v>25.43</v>
      </c>
      <c r="G24" s="68">
        <v>3295.64</v>
      </c>
      <c r="H24" s="67">
        <f t="shared" si="2"/>
        <v>3990.03</v>
      </c>
      <c r="I24" s="67">
        <f>ROUND(F24*H24,2)</f>
        <v>101466.46</v>
      </c>
      <c r="J24" s="70"/>
    </row>
    <row r="25" spans="1:12" s="56" customFormat="1" ht="9.9499999999999993" customHeight="1">
      <c r="A25" s="95"/>
      <c r="B25" s="96"/>
      <c r="C25" s="97"/>
      <c r="D25" s="58"/>
      <c r="E25" s="41"/>
      <c r="F25" s="93"/>
      <c r="G25" s="93"/>
      <c r="H25" s="67"/>
      <c r="I25" s="67"/>
      <c r="J25" s="70"/>
      <c r="K25" s="56" t="s">
        <v>91</v>
      </c>
    </row>
    <row r="26" spans="1:12" ht="15.75" thickBot="1">
      <c r="A26" s="88"/>
      <c r="B26" s="126" t="s">
        <v>68</v>
      </c>
      <c r="C26" s="127"/>
      <c r="D26" s="127"/>
      <c r="E26" s="127"/>
      <c r="F26" s="127"/>
      <c r="G26" s="127"/>
      <c r="H26" s="128"/>
      <c r="I26" s="129">
        <f>SUM(J11,J15,J22)</f>
        <v>1908075.89</v>
      </c>
      <c r="J26" s="130"/>
    </row>
    <row r="27" spans="1:12" ht="15.75" thickTop="1">
      <c r="A27" s="131" t="s">
        <v>109</v>
      </c>
      <c r="B27" s="131"/>
      <c r="C27" s="131"/>
      <c r="D27" s="131"/>
      <c r="E27" s="131"/>
      <c r="F27" s="131"/>
      <c r="G27" s="131"/>
      <c r="H27" s="131"/>
      <c r="I27" s="131"/>
      <c r="J27" s="131"/>
    </row>
  </sheetData>
  <mergeCells count="20">
    <mergeCell ref="D6:J6"/>
    <mergeCell ref="D1:J1"/>
    <mergeCell ref="D2:J2"/>
    <mergeCell ref="D3:J3"/>
    <mergeCell ref="D4:J4"/>
    <mergeCell ref="D5:J5"/>
    <mergeCell ref="J9:J10"/>
    <mergeCell ref="B26:H26"/>
    <mergeCell ref="I26:J26"/>
    <mergeCell ref="A27:J27"/>
    <mergeCell ref="A7:H7"/>
    <mergeCell ref="A8:J8"/>
    <mergeCell ref="A9:A10"/>
    <mergeCell ref="B9:B10"/>
    <mergeCell ref="C9:C10"/>
    <mergeCell ref="D9:D10"/>
    <mergeCell ref="E9:E10"/>
    <mergeCell ref="F9:F10"/>
    <mergeCell ref="G9:H9"/>
    <mergeCell ref="I9:I10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OCTO</vt:lpstr>
      <vt:lpstr>CRONOGRAMA</vt:lpstr>
      <vt:lpstr>ASFALTOCBUQ</vt:lpstr>
      <vt:lpstr>ASFALTOCBUQ!Area_de_impressao</vt:lpstr>
      <vt:lpstr>OCTO!Area_de_impressao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EXACTUS</dc:creator>
  <cp:lastModifiedBy>Engenharia</cp:lastModifiedBy>
  <cp:lastPrinted>2021-10-18T13:45:45Z</cp:lastPrinted>
  <dcterms:created xsi:type="dcterms:W3CDTF">2020-08-13T12:44:14Z</dcterms:created>
  <dcterms:modified xsi:type="dcterms:W3CDTF">2021-10-18T13:46:33Z</dcterms:modified>
</cp:coreProperties>
</file>