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0730" windowHeight="11160"/>
  </bookViews>
  <sheets>
    <sheet name="Orçamento" sheetId="1" r:id="rId1"/>
    <sheet name="Cronograma" sheetId="2" r:id="rId2"/>
    <sheet name="COMP001" sheetId="3" r:id="rId3"/>
    <sheet name="COMP002" sheetId="4" r:id="rId4"/>
  </sheets>
  <definedNames>
    <definedName name="_xlnm.Print_Area" localSheetId="2">COMP001!$A$1:$F$14</definedName>
    <definedName name="_xlnm.Print_Area" localSheetId="3">COMP002!$A$1:$F$15</definedName>
    <definedName name="_xlnm.Print_Area" localSheetId="1">Cronograma!$A$1:$P$28</definedName>
    <definedName name="_xlnm.Print_Area" localSheetId="0">Orçamento!$A$1:$H$106</definedName>
  </definedNames>
  <calcPr calcId="179021"/>
</workbook>
</file>

<file path=xl/calcChain.xml><?xml version="1.0" encoding="utf-8"?>
<calcChain xmlns="http://schemas.openxmlformats.org/spreadsheetml/2006/main">
  <c r="B19" i="2" l="1"/>
  <c r="B18" i="2"/>
  <c r="B17" i="2"/>
  <c r="B16" i="2"/>
  <c r="B15" i="2"/>
  <c r="B14" i="2"/>
  <c r="B13" i="2"/>
  <c r="B12" i="2"/>
  <c r="B11" i="2"/>
  <c r="B10" i="2"/>
  <c r="B9" i="2"/>
  <c r="B8" i="2"/>
  <c r="G100" i="1" l="1"/>
  <c r="H100" i="1" s="1"/>
  <c r="G101" i="1"/>
  <c r="H101" i="1" s="1"/>
  <c r="G102" i="1"/>
  <c r="H102" i="1" s="1"/>
  <c r="F99" i="1"/>
  <c r="G99" i="1" s="1"/>
  <c r="H99" i="1" s="1"/>
  <c r="H103" i="1" s="1"/>
  <c r="C19" i="2" s="1"/>
  <c r="F7" i="4"/>
  <c r="F6" i="4"/>
  <c r="F5" i="4"/>
  <c r="F4" i="4"/>
  <c r="O19" i="2" l="1"/>
  <c r="M19" i="2"/>
  <c r="F8" i="4"/>
  <c r="G12" i="1"/>
  <c r="H12" i="1" s="1"/>
  <c r="G55" i="1"/>
  <c r="H55" i="1" s="1"/>
  <c r="F91" i="1"/>
  <c r="G91" i="1" s="1"/>
  <c r="H91" i="1" s="1"/>
  <c r="F8" i="3"/>
  <c r="F5" i="3"/>
  <c r="F6" i="3"/>
  <c r="F7" i="3"/>
  <c r="F4" i="3"/>
  <c r="L10" i="3"/>
  <c r="L9" i="3"/>
  <c r="L8" i="3"/>
  <c r="L7" i="3"/>
  <c r="L6" i="3"/>
  <c r="L5" i="3"/>
  <c r="L4" i="3"/>
  <c r="L3" i="3"/>
  <c r="L2" i="3"/>
  <c r="G54" i="1" l="1"/>
  <c r="H54" i="1" s="1"/>
  <c r="G53" i="1"/>
  <c r="H53" i="1" s="1"/>
  <c r="G52" i="1"/>
  <c r="H52" i="1" s="1"/>
  <c r="G44" i="1"/>
  <c r="H44" i="1" s="1"/>
  <c r="G74" i="1"/>
  <c r="H74" i="1" s="1"/>
  <c r="G73" i="1"/>
  <c r="H73" i="1" s="1"/>
  <c r="G72" i="1"/>
  <c r="H72" i="1" s="1"/>
  <c r="G67" i="1"/>
  <c r="H67" i="1" s="1"/>
  <c r="G68" i="1"/>
  <c r="H68" i="1" s="1"/>
  <c r="G69" i="1"/>
  <c r="H69" i="1" s="1"/>
  <c r="G70" i="1"/>
  <c r="H70" i="1" s="1"/>
  <c r="G71" i="1"/>
  <c r="H71" i="1" s="1"/>
  <c r="G43" i="1"/>
  <c r="H43" i="1" s="1"/>
  <c r="G30" i="1" l="1"/>
  <c r="H30" i="1" s="1"/>
  <c r="G23" i="1"/>
  <c r="H23" i="1" s="1"/>
  <c r="G50" i="1" l="1"/>
  <c r="H50" i="1" s="1"/>
  <c r="G13" i="1"/>
  <c r="H13" i="1" s="1"/>
  <c r="G19" i="1"/>
  <c r="H19" i="1" s="1"/>
  <c r="G18" i="1"/>
  <c r="H18" i="1" s="1"/>
  <c r="G95" i="1"/>
  <c r="H95" i="1" s="1"/>
  <c r="H96" i="1" s="1"/>
  <c r="C18" i="2" s="1"/>
  <c r="G59" i="1"/>
  <c r="H59" i="1" s="1"/>
  <c r="G90" i="1"/>
  <c r="H90" i="1" s="1"/>
  <c r="H92" i="1" s="1"/>
  <c r="C17" i="2" s="1"/>
  <c r="G86" i="1"/>
  <c r="H86" i="1" s="1"/>
  <c r="G85" i="1"/>
  <c r="H85" i="1" s="1"/>
  <c r="G64" i="1"/>
  <c r="H64" i="1" s="1"/>
  <c r="G65" i="1"/>
  <c r="H65" i="1" s="1"/>
  <c r="G66" i="1"/>
  <c r="H66" i="1" s="1"/>
  <c r="G63" i="1"/>
  <c r="H63" i="1" s="1"/>
  <c r="G79" i="1"/>
  <c r="H79" i="1" s="1"/>
  <c r="G80" i="1"/>
  <c r="H80" i="1" s="1"/>
  <c r="G81" i="1"/>
  <c r="H81" i="1" s="1"/>
  <c r="G78" i="1"/>
  <c r="H78" i="1" s="1"/>
  <c r="G51" i="1"/>
  <c r="H51" i="1" s="1"/>
  <c r="G49" i="1"/>
  <c r="H49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36" i="1"/>
  <c r="H36" i="1" s="1"/>
  <c r="G29" i="1"/>
  <c r="H29" i="1" s="1"/>
  <c r="G31" i="1"/>
  <c r="H31" i="1" s="1"/>
  <c r="G32" i="1"/>
  <c r="H32" i="1" s="1"/>
  <c r="G28" i="1"/>
  <c r="H28" i="1" s="1"/>
  <c r="G20" i="1"/>
  <c r="H20" i="1" s="1"/>
  <c r="G21" i="1"/>
  <c r="H21" i="1" s="1"/>
  <c r="G22" i="1"/>
  <c r="H22" i="1" s="1"/>
  <c r="G24" i="1"/>
  <c r="H24" i="1" s="1"/>
  <c r="G17" i="1"/>
  <c r="H17" i="1" s="1"/>
  <c r="G11" i="1"/>
  <c r="H11" i="1" s="1"/>
  <c r="E17" i="2" l="1"/>
  <c r="G17" i="2"/>
  <c r="H33" i="1"/>
  <c r="C10" i="2" s="1"/>
  <c r="H46" i="1"/>
  <c r="C11" i="2" s="1"/>
  <c r="H87" i="1"/>
  <c r="C16" i="2" s="1"/>
  <c r="O16" i="2" s="1"/>
  <c r="M18" i="2"/>
  <c r="K18" i="2"/>
  <c r="I18" i="2"/>
  <c r="H82" i="1"/>
  <c r="H14" i="1"/>
  <c r="C8" i="2" s="1"/>
  <c r="E8" i="2" s="1"/>
  <c r="H25" i="1"/>
  <c r="C9" i="2" s="1"/>
  <c r="H56" i="1"/>
  <c r="C12" i="2" s="1"/>
  <c r="H75" i="1"/>
  <c r="C14" i="2" s="1"/>
  <c r="H60" i="1"/>
  <c r="C13" i="2" s="1"/>
  <c r="M11" i="2" l="1"/>
  <c r="K11" i="2"/>
  <c r="I11" i="2"/>
  <c r="E9" i="2"/>
  <c r="E21" i="2" s="1"/>
  <c r="E22" i="2" s="1"/>
  <c r="G9" i="2"/>
  <c r="I10" i="2"/>
  <c r="G10" i="2"/>
  <c r="K12" i="2"/>
  <c r="M12" i="2"/>
  <c r="G13" i="2"/>
  <c r="E13" i="2"/>
  <c r="M14" i="2"/>
  <c r="K14" i="2"/>
  <c r="C15" i="2"/>
  <c r="C21" i="2" s="1"/>
  <c r="H106" i="1"/>
  <c r="H6" i="1" s="1"/>
  <c r="I21" i="2" l="1"/>
  <c r="K21" i="2"/>
  <c r="G21" i="2"/>
  <c r="G22" i="2" s="1"/>
  <c r="I22" i="2" s="1"/>
  <c r="D16" i="2"/>
  <c r="D18" i="2"/>
  <c r="D9" i="2"/>
  <c r="D13" i="2"/>
  <c r="D17" i="2"/>
  <c r="D10" i="2"/>
  <c r="D11" i="2"/>
  <c r="D19" i="2"/>
  <c r="D12" i="2"/>
  <c r="D8" i="2"/>
  <c r="D14" i="2"/>
  <c r="M15" i="2"/>
  <c r="M21" i="2" s="1"/>
  <c r="O15" i="2"/>
  <c r="O21" i="2" s="1"/>
  <c r="P21" i="2" s="1"/>
  <c r="D15" i="2"/>
  <c r="L21" i="2"/>
  <c r="F21" i="2"/>
  <c r="J21" i="2"/>
  <c r="K22" i="2" l="1"/>
  <c r="M22" i="2" s="1"/>
  <c r="O22" i="2" s="1"/>
  <c r="H21" i="2"/>
  <c r="N21" i="2"/>
  <c r="D21" i="2"/>
  <c r="H22" i="2"/>
  <c r="J22" i="2" s="1"/>
  <c r="L22" i="2" s="1"/>
  <c r="N22" i="2" l="1"/>
  <c r="P22" i="2" s="1"/>
</calcChain>
</file>

<file path=xl/sharedStrings.xml><?xml version="1.0" encoding="utf-8"?>
<sst xmlns="http://schemas.openxmlformats.org/spreadsheetml/2006/main" count="291" uniqueCount="197">
  <si>
    <t>placa de obra</t>
  </si>
  <si>
    <t>1.1</t>
  </si>
  <si>
    <t>m²</t>
  </si>
  <si>
    <t>74209/001</t>
  </si>
  <si>
    <t>fôrma para concreto em fundações</t>
  </si>
  <si>
    <t>concreto fck 25MPA</t>
  </si>
  <si>
    <t>estaca broca 25cm concretada in loco</t>
  </si>
  <si>
    <t>alvenaria de vedação de blocos cerâmicos</t>
  </si>
  <si>
    <t>chapisco</t>
  </si>
  <si>
    <t>emboço paulista</t>
  </si>
  <si>
    <t>assentamento de cerâmica 30x30cm incluso argamassa e rejunte</t>
  </si>
  <si>
    <t>trama de madeira para telha em fibrocimento</t>
  </si>
  <si>
    <t>cobertura em telhas de fibrocimento onduladas</t>
  </si>
  <si>
    <t>verga em contra-verga em concreto 10x10</t>
  </si>
  <si>
    <t>porta em madeira 90x210cm incluso batente, guarnição, dobradiças e fechaduras, fornec. E instalação</t>
  </si>
  <si>
    <t>uni</t>
  </si>
  <si>
    <t>m³</t>
  </si>
  <si>
    <t>73990/001</t>
  </si>
  <si>
    <t>lançamento, adensamento e acabamento de concreto em fundações</t>
  </si>
  <si>
    <t>m</t>
  </si>
  <si>
    <t>lançamento de concreto em pilares e vigas</t>
  </si>
  <si>
    <t>fundo selador acrílico</t>
  </si>
  <si>
    <t>TOTAL</t>
  </si>
  <si>
    <t>alvenaria de embasamento E=20cm com bloco de concreto</t>
  </si>
  <si>
    <t>aterro mecanizado compactado</t>
  </si>
  <si>
    <t>1.2</t>
  </si>
  <si>
    <t>2.1</t>
  </si>
  <si>
    <t>2.2</t>
  </si>
  <si>
    <t>2.3</t>
  </si>
  <si>
    <t>2.4</t>
  </si>
  <si>
    <t>2.5</t>
  </si>
  <si>
    <t>2.6</t>
  </si>
  <si>
    <t>2.7</t>
  </si>
  <si>
    <t>3.1</t>
  </si>
  <si>
    <t>3.2</t>
  </si>
  <si>
    <t>3.3</t>
  </si>
  <si>
    <t>3.4</t>
  </si>
  <si>
    <t>4.1</t>
  </si>
  <si>
    <t>4.2</t>
  </si>
  <si>
    <t>4.3</t>
  </si>
  <si>
    <t>4.4</t>
  </si>
  <si>
    <t>4.5</t>
  </si>
  <si>
    <t>4.6</t>
  </si>
  <si>
    <t>4.7</t>
  </si>
  <si>
    <t>5.1</t>
  </si>
  <si>
    <t>5.2</t>
  </si>
  <si>
    <t>6.1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</si>
  <si>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</si>
  <si>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</si>
  <si>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</si>
  <si>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</si>
  <si>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</si>
  <si>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</si>
  <si>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</si>
  <si>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</si>
  <si>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</si>
  <si>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9.1</t>
  </si>
  <si>
    <t>9.2</t>
  </si>
  <si>
    <t>10.1</t>
  </si>
  <si>
    <t>11.1</t>
  </si>
  <si>
    <t>aplicação e lixamento de massa látex amb internos</t>
  </si>
  <si>
    <t>rodapé cerâmico 7cm de altura</t>
  </si>
  <si>
    <t>5.3</t>
  </si>
  <si>
    <t>12.1</t>
  </si>
  <si>
    <t>12.2</t>
  </si>
  <si>
    <t>12.3</t>
  </si>
  <si>
    <t>ORÇAMENTO PARA REFORMA E AMPLIAÇÃO DA ESCOLA NOVA CARVALHO</t>
  </si>
  <si>
    <t>nº.</t>
  </si>
  <si>
    <t>Serviço</t>
  </si>
  <si>
    <t>R$</t>
  </si>
  <si>
    <t>%</t>
  </si>
  <si>
    <t>Mês 01</t>
  </si>
  <si>
    <t>Mês 02</t>
  </si>
  <si>
    <t>Mês 03</t>
  </si>
  <si>
    <t>Mês 04</t>
  </si>
  <si>
    <t>Mês 05</t>
  </si>
  <si>
    <t>Mês 06</t>
  </si>
  <si>
    <t>Prefeitura Municipal de Ribeirão do Pinhal</t>
  </si>
  <si>
    <t xml:space="preserve">Localização: </t>
  </si>
  <si>
    <t>(43) 3551 - 8300 / (43) 3551 - 8302 / pinhalengenharia@outlook.com</t>
  </si>
  <si>
    <t>Cronograma Físico - Financeiro para Reforma e Ampliação da Escola Nova Carvalho COM BDI</t>
  </si>
  <si>
    <t>Total</t>
  </si>
  <si>
    <t>Total Acumulado</t>
  </si>
  <si>
    <t>Geral</t>
  </si>
  <si>
    <t>Ampliação</t>
  </si>
  <si>
    <t>Quant.</t>
  </si>
  <si>
    <t>ITEM</t>
  </si>
  <si>
    <t>SINAPI</t>
  </si>
  <si>
    <t>DESCRIÇÃO DOS SERVIÇOS</t>
  </si>
  <si>
    <t>UNID.</t>
  </si>
  <si>
    <t>QUANT.</t>
  </si>
  <si>
    <t>R$ UNIT.</t>
  </si>
  <si>
    <t>VALOR (R$)</t>
  </si>
  <si>
    <t>C/ BDI (R$)</t>
  </si>
  <si>
    <t>SERVIÇOS PRELIMINARES</t>
  </si>
  <si>
    <t>Subtotal Item 1</t>
  </si>
  <si>
    <t>INFRA-ESTRUTURA (FUNDAÇÃO)</t>
  </si>
  <si>
    <t>Subtotal Item 2</t>
  </si>
  <si>
    <t>SUPRA-ESTRUTURA (PILARES E VIGAS) 2</t>
  </si>
  <si>
    <t>Subtotal Item 3</t>
  </si>
  <si>
    <t>Subtotal Item 4</t>
  </si>
  <si>
    <t>PISOS</t>
  </si>
  <si>
    <t>Subtotal Item 5</t>
  </si>
  <si>
    <t>Subtotal Item 6</t>
  </si>
  <si>
    <t>INSTALAÇÕES ELÉTRICAS</t>
  </si>
  <si>
    <t>Subtotal Item 7</t>
  </si>
  <si>
    <t>COBERTURA</t>
  </si>
  <si>
    <t>Subtotal Item 8</t>
  </si>
  <si>
    <t>ESQUADRIAS</t>
  </si>
  <si>
    <t>Subtotal Item 9</t>
  </si>
  <si>
    <t>Subtotal Item 10</t>
  </si>
  <si>
    <t>FORROS</t>
  </si>
  <si>
    <t>Subtotal Item 11</t>
  </si>
  <si>
    <t>Subtotal Item 12</t>
  </si>
  <si>
    <t>MUNICÍPIO: RIBEIRÃO DO PINHAL - PARANÁ</t>
  </si>
  <si>
    <t>REFERÊNCIA: SINAPI (COMPOSIÇÕES)</t>
  </si>
  <si>
    <t>ARMAÇÃO DE PILAR OU VIGA DE UMA ESTRUTURA CONVENCIONAL DE CONCRETO ARMADO EM UM EDIFÍCIO DE MÚLTIPLOS PAVIMENTOS UTILIZANDO AÇO CA-60 DE 5,0MM - MONTAGEM</t>
  </si>
  <si>
    <t>ARMAÇÃO DE PILAR OU VIGA DE UMA ESTRUTURA CONVENCIONAL DE CONCRETO ARMADO EM UM EDIFÍCIO DE MÚLTIPLOS PAVIMENTOS UTILIZANDO AÇO CA-50 DE 10,0 MM</t>
  </si>
  <si>
    <t>2.8</t>
  </si>
  <si>
    <t>kg</t>
  </si>
  <si>
    <t>3.5</t>
  </si>
  <si>
    <t>FABRICAÇÃO E INSTALAÇÃO DE ESTRUTURA PONTALETADA DE MADEIRA NÃO APARELHADA PARA TELHADOS COM ATÉ 2 ÁGUAS E PARA TELHA ONDULADA DE FIBROCIMENTO, INCLUSO TRANSPORTE VERTICAL</t>
  </si>
  <si>
    <t>CUMEEIRA PARA TELHA DE FIBROCIMENTO ONDULADA E = 6 MM, INCLUSO ACESSÓRIOS DE FIXAÇÃO E IÇAMENTO.</t>
  </si>
  <si>
    <t>esquadria em aço de correr 4 folhas, incluso vidro temperado 10mm</t>
  </si>
  <si>
    <t>pintura acrílica de paredes externas 2 demãos</t>
  </si>
  <si>
    <t>pintura pva interna 2 demãos</t>
  </si>
  <si>
    <t>4.8</t>
  </si>
  <si>
    <t>APLICAÇÃO MANUAL DE PINTURA COM TINTA LÁTEX PVA EM TETO, DUAS DEMÃOS</t>
  </si>
  <si>
    <t>7.6</t>
  </si>
  <si>
    <t>7.7</t>
  </si>
  <si>
    <t>7.8</t>
  </si>
  <si>
    <t>7.9</t>
  </si>
  <si>
    <t>7.10</t>
  </si>
  <si>
    <t>7.11</t>
  </si>
  <si>
    <t>7.12</t>
  </si>
  <si>
    <t>CAIXA RETANGULAR 4" X 2" BAIXA (0,30 M DO PISO), PVC, INSTALADA EM PAREDE - FORNECIMENTO E INSTALAÇÃO</t>
  </si>
  <si>
    <t>CAIXA RETANGULAR 4" X 2" MÉDIA (1,30 M DO PISO), PVC, INSTALADA EM PAREDE - FORNECIMENTO E INSTALAÇÃO.</t>
  </si>
  <si>
    <t>CAIXA RETANGULAR 4" X 2" ALTA (2,00 M DO PISO), PVC, INSTALADA EM PAREDE - FORNECIMENTO E INSTALAÇÃO.</t>
  </si>
  <si>
    <t>CAIXA OCTOGONAL 4" X 4", PVC, INSTALADA EM LAJE - FORNECIMENTO E INSTALAÇÃO.</t>
  </si>
  <si>
    <t>INTERRUPTOR SIMPLES (1 MÓDULO), 10A/250V, INCLUINDO SUPORTE E PLACA - FORNECIMENTO E INSTALAÇÃO.</t>
  </si>
  <si>
    <t>TOMADA BAIXA DE EMBUTIR (1 MÓDULO), 2P+T 10 A, INCLUINDO SUPORTE E PLACA - FORNECIMENTO E INSTALAÇÃO.</t>
  </si>
  <si>
    <t>ELETRODUTO FLEXÍVEL CORRUGADO, PVC, DN 25 MM (3/4"), PARA CIRCUITOS TERMINAIS, INSTALADO EM FORRO - FORNECIMENTO E INSTALAÇÃO.</t>
  </si>
  <si>
    <t>CABO DE COBRE FLEXÍVEL ISOLADO, 1,5 MM², ANTI-CHAMA 450/750 V, PARA CIRCUITOS TERMINAIS - FORNECIMENTO E INSTALAÇÃO.</t>
  </si>
  <si>
    <t>CABO DE COBRE FLEXÍVEL ISOLADO, 2,5 MM², ANTI-CHAMA 450/750 V, PARA CIRCUITOS TERMINAIS - FORNECIMENTO E INSTALAÇÃO.</t>
  </si>
  <si>
    <t>CABO DE COBRE FLEXÍVEL ISOLADO, 10 MM², ANTI-CHAMA 450/750 V, PARA CIRCUITOS TERMINAIS - FORNECIMENTO E INSTALAÇÃO.</t>
  </si>
  <si>
    <t>LUMINÁRIA TIPO SPOT, DE SOBREPOR, COM 2 LÂMPADAS DE 15 W - FORNECIMENTO E INSTALAÇÃO.</t>
  </si>
  <si>
    <t>TOMADA ALTA DE EMBUTIR (1 MÓDULO), 2P+T 10 A, INCLUINDO SUPORTE E PLACA - FORNECIMENTO E INSTALAÇÃO.</t>
  </si>
  <si>
    <t>VEDAÇÃO, PINTURA E REVESTIMENTOS</t>
  </si>
  <si>
    <t>4.9</t>
  </si>
  <si>
    <t>4.10</t>
  </si>
  <si>
    <t>74065/001</t>
  </si>
  <si>
    <t>PINTURA ESMALTE FOSCO PARA MADEIRA, DUAS DEMAOS, SOBRE FUNDO NIVELADOR BRANCO</t>
  </si>
  <si>
    <t>BDI = 21,40%</t>
  </si>
  <si>
    <t>5.4</t>
  </si>
  <si>
    <t>5.5</t>
  </si>
  <si>
    <t>5.6</t>
  </si>
  <si>
    <t>EXECUÇÃO DE PASSEIO (CALÇADA) OU PISO DE CONCRETO COM CONCRETO MOLDADO IN LOCO, USINADO, ACABAMENTO CONVENCIONAL, ESPESSURA 6 CM, ARMADO.</t>
  </si>
  <si>
    <t>PLANTIO DE GRAMA EM PLACAS</t>
  </si>
  <si>
    <t>RAMPA DE ACESSIBILIDADE ESQUINA</t>
  </si>
  <si>
    <t>TOTAL COM BDI (21,40%)</t>
  </si>
  <si>
    <t>74141/004</t>
  </si>
  <si>
    <t>LAJE PRE-MOLD BETA 20 P/3,5KN/M2 VAO 6,2M INCL VIGOTAS TIJOLOS ARMADURA NEGATIVA CAPEAMENTO 3CM CONCRETO 15MPA ESCORAMENTO MATERIAL E MAO DE OBRA.</t>
  </si>
  <si>
    <t>ALAMBRADO E ESCADA</t>
  </si>
  <si>
    <t>10.2</t>
  </si>
  <si>
    <t>73787/001</t>
  </si>
  <si>
    <t>ALAMBRADO EM TUBOS DE ACO GALVANIZADO, COM COSTURA, DIN 2440, DIAMETRO 2", ALTURA 3M, FIXADOS A CADA 2M EM BLOCOS DE CONCRETO, COM TELA DE ARAME GALVANIZADO REVESTIDO COM PVC, FIO 12 BWG E MALHA 7,5X7,5CM</t>
  </si>
  <si>
    <t>COMP001</t>
  </si>
  <si>
    <t>ESCADA EM CONCRETO PRÉ-MOLDADO LARGURA = 1 METRO</t>
  </si>
  <si>
    <t>DESCRIÇÃO</t>
  </si>
  <si>
    <t>UNIDADE</t>
  </si>
  <si>
    <t>R$ UNIT</t>
  </si>
  <si>
    <t>QUANTIDADE</t>
  </si>
  <si>
    <t>R$ TOTAL</t>
  </si>
  <si>
    <t>ARMACAO ACO CA-50 P/1,0M3 DE CONCRETO</t>
  </si>
  <si>
    <t>CONCRETO FCK = 25MPA, TRAÇO 1:2,3:2,7 (CIMENTO/ AREIA MÉDIA/ BRITA 1) - PREPARO MECÂNICO COM BETONEIRA 400 L</t>
  </si>
  <si>
    <t>LANÇAMENTO COM USO DE BALDES, ADENSAMENTO E ACABAMENTO DE CONCRETO EM ESTRUTURAS</t>
  </si>
  <si>
    <t>GUARDA-CORPO DE AÇO GALVANIZADO DE 1,10M, MONTANTES TUBULARES DE 1.1/4 " ESPAÇADOS DE 1,20M, TRAVESSA SUPERIOR DE 1.1/2", GRADIL FORMADO POR TUBOS HORIZONTAIS DE 1" E VERTICAIS DE 3/4", FIXADO COM CHUMBADOR MECÂNICO.</t>
  </si>
  <si>
    <t>5.7</t>
  </si>
  <si>
    <t>EXECUÇÃO DE PAVIMENTO EM PISO INTERTRAVADO, COM BLOCO PISOGRAMA DE 35X 25 CM, ESPESSURA 6 CM.</t>
  </si>
  <si>
    <t>REMOÇÃO DE RAÍZES REMANESCENTES DE TRONCO DE ÁRVORE COM DIÂMETRO MAIOR OU IGUAL A 0,20 M E MENOR QUE 0,40 M.</t>
  </si>
  <si>
    <t>CORTE RASO E RECORTE DE ÁRVORE COM DIÂMETRO DE TRONCO MAIOR OU IGUAL A 0,20 M E MENOR QUE 0,40 M.</t>
  </si>
  <si>
    <t>PILAR PRÉ MOLDADO</t>
  </si>
  <si>
    <t>FÔRMA</t>
  </si>
  <si>
    <t>PORTÃO DE ENTRADA PARA O CORPO DE BOMBEIROS</t>
  </si>
  <si>
    <t>74238/002</t>
  </si>
  <si>
    <t>PORTAO EM TELA ARAME GALVANIZADO N.12 MALHA 2" E MOLDURA EM TUBOS DE ACO COM DUAS FOLHAS DE ABRIR, INCLUSO FERRAGENS</t>
  </si>
  <si>
    <t>COBERTURA METÁLICA</t>
  </si>
  <si>
    <t>COMP002</t>
  </si>
  <si>
    <t>12.4</t>
  </si>
  <si>
    <t>TRAMA DE AÇO COMPOSTA POR TERÇAS PARA TELHADOS DE ATÉ 2 ÁGUAS PARA TELHA ONDULADA DE FIBROCIMENTO, METÁLICA, PLÁSTICA OU TERMOACÚSTICA, INCLUSO TRANSPORTE VERTICAL.</t>
  </si>
  <si>
    <t>INSTALAÇÃO DE TESOURA (INTEIRA OU MEIA), EM AÇO, PARA VÃOS MAIORES OU IGUAIS A 8,0 M E MENORES QUE 10,0 M, INCLUSO IÇAMENTO</t>
  </si>
  <si>
    <t>TELHAMENTO COM TELHA DE AÇO/ALUMÍNIO E = 0,5 MM, COM ATÉ 2 ÁGUAS, INCLUSO IÇAMENTO.</t>
  </si>
  <si>
    <t>Bruno Henrique de Oliveira Reghin</t>
  </si>
  <si>
    <t>CREA: PR - 129992/D</t>
  </si>
  <si>
    <t>COMP002 - PILAR PRÉ MOLDADO</t>
  </si>
  <si>
    <t>COMP001 - Escada em Concreto Pré Moldado</t>
  </si>
  <si>
    <t>execução de piso em concreto e=6cm armado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</si>
</sst>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R$&quot;* #,##0.00_-;\-&quot;R$&quot;* #,##0.00_-;_-&quot;R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horizontal="center"/>
    </xf>
    <xf numFmtId="164" fontId="0" fillId="0" borderId="0" xfId="1" applyFont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164" fontId="0" fillId="0" borderId="11" xfId="1" applyFont="1" applyBorder="1" applyAlignment="1">
      <alignment horizontal="center"/>
    </xf>
    <xf numFmtId="0" fontId="0" fillId="0" borderId="11" xfId="0" applyBorder="1"/>
    <xf numFmtId="164" fontId="0" fillId="0" borderId="11" xfId="1" applyFont="1" applyBorder="1"/>
    <xf numFmtId="0" fontId="0" fillId="0" borderId="0" xfId="0" applyAlignment="1">
      <alignment vertical="center"/>
    </xf>
    <xf numFmtId="0" fontId="0" fillId="0" borderId="11" xfId="0" applyBorder="1" applyAlignment="1">
      <alignment horizontal="center" vertical="center"/>
    </xf>
    <xf numFmtId="164" fontId="0" fillId="0" borderId="11" xfId="1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1" xfId="0" applyFill="1" applyBorder="1"/>
    <xf numFmtId="0" fontId="0" fillId="3" borderId="11" xfId="0" applyFill="1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3" borderId="11" xfId="0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164" fontId="2" fillId="3" borderId="11" xfId="1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 vertical="center"/>
    </xf>
    <xf numFmtId="0" fontId="2" fillId="3" borderId="11" xfId="0" applyFont="1" applyFill="1" applyBorder="1"/>
    <xf numFmtId="164" fontId="2" fillId="0" borderId="11" xfId="1" applyFont="1" applyBorder="1" applyAlignment="1">
      <alignment vertical="center"/>
    </xf>
    <xf numFmtId="0" fontId="2" fillId="0" borderId="11" xfId="0" applyFont="1" applyBorder="1" applyAlignment="1">
      <alignment horizontal="center"/>
    </xf>
    <xf numFmtId="0" fontId="2" fillId="0" borderId="11" xfId="0" applyFont="1" applyBorder="1"/>
    <xf numFmtId="0" fontId="0" fillId="2" borderId="11" xfId="0" applyFill="1" applyBorder="1" applyAlignment="1">
      <alignment horizontal="center"/>
    </xf>
    <xf numFmtId="0" fontId="0" fillId="2" borderId="11" xfId="0" applyFill="1" applyBorder="1"/>
    <xf numFmtId="164" fontId="0" fillId="2" borderId="11" xfId="1" applyFont="1" applyFill="1" applyBorder="1"/>
    <xf numFmtId="0" fontId="0" fillId="0" borderId="11" xfId="0" applyBorder="1" applyAlignment="1">
      <alignment wrapText="1"/>
    </xf>
    <xf numFmtId="0" fontId="0" fillId="0" borderId="11" xfId="0" applyFill="1" applyBorder="1"/>
    <xf numFmtId="0" fontId="0" fillId="0" borderId="11" xfId="0" applyBorder="1" applyAlignment="1">
      <alignment vertical="center" wrapText="1"/>
    </xf>
    <xf numFmtId="164" fontId="2" fillId="3" borderId="11" xfId="1" applyFont="1" applyFill="1" applyBorder="1" applyAlignment="1">
      <alignment horizontal="center" vertical="center"/>
    </xf>
    <xf numFmtId="0" fontId="2" fillId="3" borderId="11" xfId="0" applyFont="1" applyFill="1" applyBorder="1" applyAlignment="1"/>
    <xf numFmtId="164" fontId="0" fillId="3" borderId="11" xfId="1" applyFont="1" applyFill="1" applyBorder="1" applyAlignment="1">
      <alignment vertical="center"/>
    </xf>
    <xf numFmtId="164" fontId="0" fillId="3" borderId="11" xfId="1" applyFont="1" applyFill="1" applyBorder="1"/>
    <xf numFmtId="164" fontId="2" fillId="3" borderId="11" xfId="1" applyFont="1" applyFill="1" applyBorder="1" applyAlignment="1">
      <alignment vertical="center"/>
    </xf>
    <xf numFmtId="164" fontId="2" fillId="3" borderId="11" xfId="0" applyNumberFormat="1" applyFont="1" applyFill="1" applyBorder="1" applyAlignment="1">
      <alignment vertical="center"/>
    </xf>
    <xf numFmtId="0" fontId="0" fillId="0" borderId="1" xfId="0" applyBorder="1" applyAlignment="1"/>
    <xf numFmtId="0" fontId="0" fillId="0" borderId="2" xfId="0" applyBorder="1" applyAlignment="1"/>
    <xf numFmtId="0" fontId="0" fillId="0" borderId="4" xfId="0" applyBorder="1" applyAlignment="1"/>
    <xf numFmtId="0" fontId="0" fillId="0" borderId="0" xfId="0" applyBorder="1" applyAlignment="1"/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15" xfId="0" applyFont="1" applyBorder="1"/>
    <xf numFmtId="0" fontId="2" fillId="0" borderId="16" xfId="0" applyFont="1" applyBorder="1"/>
    <xf numFmtId="164" fontId="2" fillId="0" borderId="17" xfId="0" applyNumberFormat="1" applyFont="1" applyBorder="1"/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11" xfId="1" applyFont="1" applyBorder="1" applyAlignment="1">
      <alignment horizontal="center" vertical="center"/>
    </xf>
    <xf numFmtId="0" fontId="0" fillId="0" borderId="11" xfId="0" applyFill="1" applyBorder="1" applyAlignment="1">
      <alignment wrapText="1"/>
    </xf>
    <xf numFmtId="0" fontId="2" fillId="0" borderId="0" xfId="0" applyFont="1" applyBorder="1" applyAlignment="1">
      <alignment horizontal="right" vertical="center"/>
    </xf>
    <xf numFmtId="164" fontId="2" fillId="0" borderId="0" xfId="1" applyFont="1" applyBorder="1" applyAlignment="1">
      <alignment vertical="center"/>
    </xf>
    <xf numFmtId="0" fontId="2" fillId="3" borderId="11" xfId="0" applyFont="1" applyFill="1" applyBorder="1" applyAlignment="1">
      <alignment horizontal="right" vertical="center"/>
    </xf>
    <xf numFmtId="164" fontId="2" fillId="0" borderId="11" xfId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164" fontId="1" fillId="0" borderId="11" xfId="1" applyFont="1" applyBorder="1" applyAlignment="1">
      <alignment horizontal="center" vertical="center"/>
    </xf>
    <xf numFmtId="0" fontId="0" fillId="0" borderId="0" xfId="0" applyFont="1"/>
    <xf numFmtId="16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vertical="center" wrapText="1"/>
    </xf>
    <xf numFmtId="0" fontId="4" fillId="0" borderId="1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8" xfId="0" applyFont="1" applyBorder="1"/>
    <xf numFmtId="0" fontId="4" fillId="0" borderId="11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164" fontId="4" fillId="0" borderId="11" xfId="1" applyFont="1" applyBorder="1" applyAlignment="1">
      <alignment vertical="center"/>
    </xf>
    <xf numFmtId="2" fontId="4" fillId="0" borderId="11" xfId="0" applyNumberFormat="1" applyFont="1" applyBorder="1" applyAlignment="1">
      <alignment horizontal="center" vertical="center"/>
    </xf>
    <xf numFmtId="164" fontId="4" fillId="0" borderId="11" xfId="1" applyFont="1" applyBorder="1" applyAlignment="1">
      <alignment horizontal="center" vertical="center"/>
    </xf>
    <xf numFmtId="0" fontId="5" fillId="0" borderId="11" xfId="0" applyFont="1" applyBorder="1" applyAlignment="1">
      <alignment vertical="center" wrapText="1"/>
    </xf>
    <xf numFmtId="0" fontId="4" fillId="0" borderId="0" xfId="0" applyFont="1"/>
    <xf numFmtId="164" fontId="4" fillId="0" borderId="18" xfId="1" applyFont="1" applyBorder="1"/>
    <xf numFmtId="2" fontId="4" fillId="0" borderId="18" xfId="0" applyNumberFormat="1" applyFont="1" applyBorder="1"/>
    <xf numFmtId="2" fontId="4" fillId="0" borderId="19" xfId="0" applyNumberFormat="1" applyFont="1" applyBorder="1"/>
    <xf numFmtId="0" fontId="4" fillId="0" borderId="20" xfId="0" applyFont="1" applyBorder="1"/>
    <xf numFmtId="0" fontId="4" fillId="0" borderId="21" xfId="0" applyFont="1" applyBorder="1"/>
    <xf numFmtId="164" fontId="4" fillId="0" borderId="21" xfId="0" applyNumberFormat="1" applyFont="1" applyBorder="1"/>
    <xf numFmtId="2" fontId="4" fillId="0" borderId="21" xfId="0" applyNumberFormat="1" applyFont="1" applyBorder="1"/>
    <xf numFmtId="2" fontId="4" fillId="0" borderId="22" xfId="0" applyNumberFormat="1" applyFont="1" applyBorder="1"/>
    <xf numFmtId="0" fontId="4" fillId="0" borderId="23" xfId="0" applyFont="1" applyBorder="1"/>
    <xf numFmtId="0" fontId="4" fillId="0" borderId="18" xfId="0" applyFont="1" applyBorder="1"/>
    <xf numFmtId="0" fontId="4" fillId="0" borderId="7" xfId="0" applyFont="1" applyBorder="1"/>
    <xf numFmtId="0" fontId="0" fillId="0" borderId="24" xfId="0" applyBorder="1"/>
    <xf numFmtId="164" fontId="0" fillId="0" borderId="25" xfId="1" applyFont="1" applyBorder="1" applyAlignment="1">
      <alignment horizontal="center"/>
    </xf>
    <xf numFmtId="0" fontId="0" fillId="0" borderId="24" xfId="0" applyBorder="1" applyAlignment="1">
      <alignment horizontal="center" vertical="center"/>
    </xf>
    <xf numFmtId="164" fontId="0" fillId="0" borderId="25" xfId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164" fontId="0" fillId="0" borderId="27" xfId="1" applyFont="1" applyBorder="1" applyAlignment="1">
      <alignment horizontal="center" vertic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164" fontId="0" fillId="0" borderId="12" xfId="1" applyFont="1" applyBorder="1" applyAlignment="1">
      <alignment horizontal="center" vertical="center"/>
    </xf>
    <xf numFmtId="0" fontId="2" fillId="0" borderId="9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11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72476</xdr:rowOff>
    </xdr:from>
    <xdr:to>
      <xdr:col>1</xdr:col>
      <xdr:colOff>504825</xdr:colOff>
      <xdr:row>4</xdr:row>
      <xdr:rowOff>123698</xdr:rowOff>
    </xdr:to>
    <xdr:pic>
      <xdr:nvPicPr>
        <xdr:cNvPr id="2" name="Imagem 1" descr="Brasão_de_Ribeirão_do_Pinhal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0975" y="72476"/>
          <a:ext cx="695325" cy="8132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301625</xdr:colOff>
      <xdr:row>0</xdr:row>
      <xdr:rowOff>104775</xdr:rowOff>
    </xdr:from>
    <xdr:to>
      <xdr:col>1</xdr:col>
      <xdr:colOff>1292225</xdr:colOff>
      <xdr:row>5</xdr:row>
      <xdr:rowOff>133350</xdr:rowOff>
    </xdr:to>
    <xdr:pic>
      <xdr:nvPicPr>
        <xdr:cNvPr id="2" name="Imagem 1" descr="Brasão_de_Ribeirão_do_Pinhal.jpg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20750" y="104775"/>
          <a:ext cx="990600" cy="1060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tabSelected="1" topLeftCell="A103" zoomScale="110" zoomScaleNormal="110" zoomScaleSheetLayoutView="100" workbookViewId="0">
      <selection activeCell="K100" sqref="K100"/>
    </sheetView>
  </sheetViews>
  <sheetFormatPr defaultRowHeight="15" x14ac:dyDescent="0.25"/>
  <cols>
    <col min="1" max="1" width="5.5703125" bestFit="1" customWidth="1"/>
    <col min="2" max="2" width="10.28515625" bestFit="1" customWidth="1"/>
    <col min="3" max="3" width="59.140625" bestFit="1" customWidth="1"/>
    <col min="4" max="4" width="9.140625" style="1"/>
    <col min="5" max="5" width="11.85546875" style="1" bestFit="1" customWidth="1"/>
    <col min="6" max="6" width="13" style="2" bestFit="1" customWidth="1"/>
    <col min="7" max="7" width="16.28515625" style="2" bestFit="1" customWidth="1"/>
    <col min="8" max="8" width="16.28515625" style="10" bestFit="1" customWidth="1"/>
  </cols>
  <sheetData>
    <row r="1" spans="1:9" x14ac:dyDescent="0.25">
      <c r="A1" s="42"/>
      <c r="B1" s="43"/>
      <c r="C1" s="113" t="s">
        <v>66</v>
      </c>
      <c r="D1" s="113"/>
      <c r="E1" s="113"/>
      <c r="F1" s="113"/>
      <c r="G1" s="113"/>
      <c r="H1" s="114"/>
    </row>
    <row r="2" spans="1:9" x14ac:dyDescent="0.25">
      <c r="A2" s="44"/>
      <c r="B2" s="45"/>
      <c r="C2" s="115" t="s">
        <v>114</v>
      </c>
      <c r="D2" s="115"/>
      <c r="E2" s="115"/>
      <c r="F2" s="115"/>
      <c r="G2" s="115"/>
      <c r="H2" s="116"/>
    </row>
    <row r="3" spans="1:9" x14ac:dyDescent="0.25">
      <c r="A3" s="44"/>
      <c r="B3" s="45"/>
      <c r="C3" s="115" t="s">
        <v>115</v>
      </c>
      <c r="D3" s="115"/>
      <c r="E3" s="115"/>
      <c r="F3" s="115"/>
      <c r="G3" s="115"/>
      <c r="H3" s="116"/>
    </row>
    <row r="4" spans="1:9" x14ac:dyDescent="0.25">
      <c r="A4" s="3"/>
      <c r="B4" s="4"/>
      <c r="C4" s="14"/>
      <c r="D4" s="14"/>
      <c r="E4" s="14"/>
      <c r="F4" s="14"/>
      <c r="G4" s="14"/>
      <c r="H4" s="15"/>
    </row>
    <row r="5" spans="1:9" x14ac:dyDescent="0.25">
      <c r="A5" s="5"/>
      <c r="B5" s="6"/>
      <c r="C5" s="20"/>
      <c r="D5" s="20"/>
      <c r="E5" s="20"/>
      <c r="F5" s="20" t="s">
        <v>152</v>
      </c>
      <c r="G5" s="20"/>
      <c r="H5" s="21"/>
    </row>
    <row r="6" spans="1:9" x14ac:dyDescent="0.25">
      <c r="A6" s="18"/>
      <c r="B6" s="19"/>
      <c r="C6" s="37" t="s">
        <v>84</v>
      </c>
      <c r="D6" s="37"/>
      <c r="E6" s="37" t="s">
        <v>85</v>
      </c>
      <c r="F6" s="37">
        <v>1</v>
      </c>
      <c r="G6" s="37"/>
      <c r="H6" s="41">
        <f>H106</f>
        <v>222176.62710966001</v>
      </c>
    </row>
    <row r="7" spans="1:9" x14ac:dyDescent="0.25">
      <c r="D7"/>
      <c r="E7"/>
      <c r="F7"/>
      <c r="G7"/>
      <c r="H7"/>
    </row>
    <row r="8" spans="1:9" s="1" customFormat="1" x14ac:dyDescent="0.25">
      <c r="A8" s="23" t="s">
        <v>86</v>
      </c>
      <c r="B8" s="23" t="s">
        <v>87</v>
      </c>
      <c r="C8" s="23" t="s">
        <v>88</v>
      </c>
      <c r="D8" s="23" t="s">
        <v>89</v>
      </c>
      <c r="E8" s="23" t="s">
        <v>90</v>
      </c>
      <c r="F8" s="24" t="s">
        <v>91</v>
      </c>
      <c r="G8" s="24" t="s">
        <v>92</v>
      </c>
      <c r="H8" s="25" t="s">
        <v>93</v>
      </c>
    </row>
    <row r="9" spans="1:9" s="1" customFormat="1" x14ac:dyDescent="0.25">
      <c r="A9"/>
      <c r="B9"/>
      <c r="C9"/>
      <c r="D9"/>
      <c r="E9"/>
      <c r="F9"/>
      <c r="G9"/>
      <c r="H9"/>
    </row>
    <row r="10" spans="1:9" x14ac:dyDescent="0.25">
      <c r="A10" s="23">
        <v>1</v>
      </c>
      <c r="B10" s="26"/>
      <c r="C10" s="23" t="s">
        <v>94</v>
      </c>
      <c r="D10" s="26"/>
      <c r="E10" s="26"/>
      <c r="F10" s="26"/>
      <c r="G10" s="26"/>
      <c r="H10" s="26"/>
    </row>
    <row r="11" spans="1:9" x14ac:dyDescent="0.25">
      <c r="A11" s="11" t="s">
        <v>1</v>
      </c>
      <c r="B11" s="8" t="s">
        <v>3</v>
      </c>
      <c r="C11" s="8" t="s">
        <v>0</v>
      </c>
      <c r="D11" s="16" t="s">
        <v>2</v>
      </c>
      <c r="E11" s="16">
        <v>1</v>
      </c>
      <c r="F11" s="9">
        <v>362.84</v>
      </c>
      <c r="G11" s="9">
        <f>(E11*F11)</f>
        <v>362.84</v>
      </c>
      <c r="H11" s="12">
        <f>(G11*1.214)</f>
        <v>440.48775999999998</v>
      </c>
    </row>
    <row r="12" spans="1:9" ht="32.25" customHeight="1" x14ac:dyDescent="0.25">
      <c r="A12" s="11" t="s">
        <v>25</v>
      </c>
      <c r="B12" s="11">
        <v>98526</v>
      </c>
      <c r="C12" s="35" t="s">
        <v>179</v>
      </c>
      <c r="D12" s="11" t="s">
        <v>15</v>
      </c>
      <c r="E12" s="11">
        <v>2</v>
      </c>
      <c r="F12" s="12">
        <v>63.67</v>
      </c>
      <c r="G12" s="12">
        <f>(E12*F12)</f>
        <v>127.34</v>
      </c>
      <c r="H12" s="12">
        <f>(G12*1.214)</f>
        <v>154.59075999999999</v>
      </c>
    </row>
    <row r="13" spans="1:9" s="10" customFormat="1" ht="30" x14ac:dyDescent="0.25">
      <c r="A13" s="11" t="s">
        <v>25</v>
      </c>
      <c r="B13" s="11">
        <v>98529</v>
      </c>
      <c r="C13" s="35" t="s">
        <v>180</v>
      </c>
      <c r="D13" s="11" t="s">
        <v>2</v>
      </c>
      <c r="E13" s="11">
        <v>2</v>
      </c>
      <c r="F13" s="12">
        <v>66.59</v>
      </c>
      <c r="G13" s="12">
        <f>(E13*F13)</f>
        <v>133.18</v>
      </c>
      <c r="H13" s="12">
        <f>(G13*1.214)</f>
        <v>161.68052</v>
      </c>
    </row>
    <row r="14" spans="1:9" x14ac:dyDescent="0.25">
      <c r="A14" s="110" t="s">
        <v>95</v>
      </c>
      <c r="B14" s="111"/>
      <c r="C14" s="111"/>
      <c r="D14" s="111"/>
      <c r="E14" s="111"/>
      <c r="F14" s="111"/>
      <c r="G14" s="112"/>
      <c r="H14" s="27">
        <f>SUM(H11:H13)</f>
        <v>756.75904000000003</v>
      </c>
    </row>
    <row r="15" spans="1:9" x14ac:dyDescent="0.25">
      <c r="D15"/>
      <c r="E15"/>
      <c r="F15"/>
      <c r="G15"/>
      <c r="H15"/>
    </row>
    <row r="16" spans="1:9" x14ac:dyDescent="0.25">
      <c r="A16" s="23">
        <v>2</v>
      </c>
      <c r="B16" s="26"/>
      <c r="C16" s="23" t="s">
        <v>96</v>
      </c>
      <c r="D16" s="26"/>
      <c r="E16" s="26"/>
      <c r="F16" s="26"/>
      <c r="G16" s="26"/>
      <c r="H16" s="26"/>
      <c r="I16" s="1"/>
    </row>
    <row r="17" spans="1:8" x14ac:dyDescent="0.25">
      <c r="A17" s="16" t="s">
        <v>26</v>
      </c>
      <c r="B17" s="47">
        <v>98229</v>
      </c>
      <c r="C17" s="8" t="s">
        <v>6</v>
      </c>
      <c r="D17" s="16" t="s">
        <v>19</v>
      </c>
      <c r="E17" s="16">
        <v>85</v>
      </c>
      <c r="F17" s="9">
        <v>71.959999999999994</v>
      </c>
      <c r="G17" s="9">
        <f>(E17*F17)</f>
        <v>6116.5999999999995</v>
      </c>
      <c r="H17" s="12">
        <f>(G17*1.214)</f>
        <v>7425.5523999999996</v>
      </c>
    </row>
    <row r="18" spans="1:8" x14ac:dyDescent="0.25">
      <c r="A18" s="16" t="s">
        <v>27</v>
      </c>
      <c r="B18" s="16">
        <v>83518</v>
      </c>
      <c r="C18" s="8" t="s">
        <v>23</v>
      </c>
      <c r="D18" s="16" t="s">
        <v>16</v>
      </c>
      <c r="E18" s="16">
        <v>8.25</v>
      </c>
      <c r="F18" s="9">
        <v>355.9</v>
      </c>
      <c r="G18" s="9">
        <f>(E18*F18)</f>
        <v>2936.1749999999997</v>
      </c>
      <c r="H18" s="12">
        <f t="shared" ref="H18:H24" si="0">(G18*1.214)</f>
        <v>3564.5164499999996</v>
      </c>
    </row>
    <row r="19" spans="1:8" x14ac:dyDescent="0.25">
      <c r="A19" s="30" t="s">
        <v>28</v>
      </c>
      <c r="B19" s="30">
        <v>93368</v>
      </c>
      <c r="C19" s="31" t="s">
        <v>24</v>
      </c>
      <c r="D19" s="30" t="s">
        <v>16</v>
      </c>
      <c r="E19" s="30">
        <v>63.2</v>
      </c>
      <c r="F19" s="32">
        <v>11.81</v>
      </c>
      <c r="G19" s="32">
        <f>(E19*F19)</f>
        <v>746.39200000000005</v>
      </c>
      <c r="H19" s="12">
        <f t="shared" si="0"/>
        <v>906.11988800000006</v>
      </c>
    </row>
    <row r="20" spans="1:8" x14ac:dyDescent="0.25">
      <c r="A20" s="16" t="s">
        <v>29</v>
      </c>
      <c r="B20" s="11">
        <v>5651</v>
      </c>
      <c r="C20" s="8" t="s">
        <v>4</v>
      </c>
      <c r="D20" s="16" t="s">
        <v>2</v>
      </c>
      <c r="E20" s="16">
        <v>45</v>
      </c>
      <c r="F20" s="9">
        <v>34.799999999999997</v>
      </c>
      <c r="G20" s="9">
        <f t="shared" ref="G20:G24" si="1">(E20*F20)</f>
        <v>1565.9999999999998</v>
      </c>
      <c r="H20" s="12">
        <f t="shared" si="0"/>
        <v>1901.1239999999996</v>
      </c>
    </row>
    <row r="21" spans="1:8" x14ac:dyDescent="0.25">
      <c r="A21" s="16" t="s">
        <v>30</v>
      </c>
      <c r="B21" s="16">
        <v>94965</v>
      </c>
      <c r="C21" s="8" t="s">
        <v>5</v>
      </c>
      <c r="D21" s="16" t="s">
        <v>16</v>
      </c>
      <c r="E21" s="16">
        <v>6.03</v>
      </c>
      <c r="F21" s="9">
        <v>297.37</v>
      </c>
      <c r="G21" s="9">
        <f t="shared" si="1"/>
        <v>1793.1411000000001</v>
      </c>
      <c r="H21" s="12">
        <f t="shared" si="0"/>
        <v>2176.8732954000002</v>
      </c>
    </row>
    <row r="22" spans="1:8" ht="49.5" customHeight="1" x14ac:dyDescent="0.25">
      <c r="A22" s="11" t="s">
        <v>31</v>
      </c>
      <c r="B22" s="11">
        <v>92759</v>
      </c>
      <c r="C22" s="33" t="s">
        <v>116</v>
      </c>
      <c r="D22" s="11" t="s">
        <v>119</v>
      </c>
      <c r="E22" s="11">
        <v>63.32</v>
      </c>
      <c r="F22" s="12">
        <v>10.76</v>
      </c>
      <c r="G22" s="12">
        <f t="shared" si="1"/>
        <v>681.32320000000004</v>
      </c>
      <c r="H22" s="12">
        <f t="shared" si="0"/>
        <v>827.12636480000003</v>
      </c>
    </row>
    <row r="23" spans="1:8" ht="45" x14ac:dyDescent="0.25">
      <c r="A23" s="11" t="s">
        <v>32</v>
      </c>
      <c r="B23" s="11">
        <v>92762</v>
      </c>
      <c r="C23" s="33" t="s">
        <v>117</v>
      </c>
      <c r="D23" s="11" t="s">
        <v>119</v>
      </c>
      <c r="E23" s="11">
        <v>338.24</v>
      </c>
      <c r="F23" s="12">
        <v>7.15</v>
      </c>
      <c r="G23" s="12">
        <f t="shared" si="1"/>
        <v>2418.4160000000002</v>
      </c>
      <c r="H23" s="12">
        <f t="shared" si="0"/>
        <v>2935.9570240000003</v>
      </c>
    </row>
    <row r="24" spans="1:8" ht="30" x14ac:dyDescent="0.25">
      <c r="A24" s="11" t="s">
        <v>118</v>
      </c>
      <c r="B24" s="11">
        <v>92873</v>
      </c>
      <c r="C24" s="33" t="s">
        <v>18</v>
      </c>
      <c r="D24" s="11" t="s">
        <v>16</v>
      </c>
      <c r="E24" s="11">
        <v>6.03</v>
      </c>
      <c r="F24" s="12">
        <v>198.6</v>
      </c>
      <c r="G24" s="12">
        <f t="shared" si="1"/>
        <v>1197.558</v>
      </c>
      <c r="H24" s="12">
        <f t="shared" si="0"/>
        <v>1453.8354119999999</v>
      </c>
    </row>
    <row r="25" spans="1:8" x14ac:dyDescent="0.25">
      <c r="A25" s="106" t="s">
        <v>97</v>
      </c>
      <c r="B25" s="107"/>
      <c r="C25" s="107"/>
      <c r="D25" s="107"/>
      <c r="E25" s="107"/>
      <c r="F25" s="107"/>
      <c r="G25" s="108"/>
      <c r="H25" s="27">
        <f>SUM(H17:H24)</f>
        <v>21191.104834199999</v>
      </c>
    </row>
    <row r="26" spans="1:8" x14ac:dyDescent="0.25">
      <c r="D26"/>
      <c r="E26"/>
      <c r="F26"/>
      <c r="G26"/>
      <c r="H26"/>
    </row>
    <row r="27" spans="1:8" x14ac:dyDescent="0.25">
      <c r="A27" s="23">
        <v>3</v>
      </c>
      <c r="B27" s="26"/>
      <c r="C27" s="23" t="s">
        <v>98</v>
      </c>
      <c r="D27" s="26"/>
      <c r="E27" s="26"/>
      <c r="F27" s="26"/>
      <c r="G27" s="26"/>
      <c r="H27" s="26"/>
    </row>
    <row r="28" spans="1:8" x14ac:dyDescent="0.25">
      <c r="A28" s="16" t="s">
        <v>33</v>
      </c>
      <c r="B28" s="16">
        <v>94965</v>
      </c>
      <c r="C28" s="8" t="s">
        <v>5</v>
      </c>
      <c r="D28" s="16" t="s">
        <v>16</v>
      </c>
      <c r="E28" s="16">
        <v>3.83</v>
      </c>
      <c r="F28" s="9">
        <v>297.37</v>
      </c>
      <c r="G28" s="9">
        <f>(E28*F28)</f>
        <v>1138.9271000000001</v>
      </c>
      <c r="H28" s="12">
        <f>(G28*1.214)</f>
        <v>1382.6574994</v>
      </c>
    </row>
    <row r="29" spans="1:8" ht="60" x14ac:dyDescent="0.25">
      <c r="A29" s="17" t="s">
        <v>34</v>
      </c>
      <c r="B29" s="11">
        <v>92759</v>
      </c>
      <c r="C29" s="33" t="s">
        <v>116</v>
      </c>
      <c r="D29" s="11" t="s">
        <v>119</v>
      </c>
      <c r="E29" s="11">
        <v>48.53</v>
      </c>
      <c r="F29" s="12">
        <v>10.76</v>
      </c>
      <c r="G29" s="12">
        <f t="shared" ref="G29:G32" si="2">(E29*F29)</f>
        <v>522.18280000000004</v>
      </c>
      <c r="H29" s="12">
        <f t="shared" ref="H29:H32" si="3">(G29*1.214)</f>
        <v>633.92991920000009</v>
      </c>
    </row>
    <row r="30" spans="1:8" ht="45" x14ac:dyDescent="0.25">
      <c r="A30" s="17" t="s">
        <v>35</v>
      </c>
      <c r="B30" s="11">
        <v>92762</v>
      </c>
      <c r="C30" s="33" t="s">
        <v>117</v>
      </c>
      <c r="D30" s="11" t="s">
        <v>119</v>
      </c>
      <c r="E30" s="11">
        <v>259.26</v>
      </c>
      <c r="F30" s="12">
        <v>7.15</v>
      </c>
      <c r="G30" s="12">
        <f t="shared" si="2"/>
        <v>1853.7090000000001</v>
      </c>
      <c r="H30" s="12">
        <f t="shared" si="3"/>
        <v>2250.4027259999998</v>
      </c>
    </row>
    <row r="31" spans="1:8" x14ac:dyDescent="0.25">
      <c r="A31" s="17" t="s">
        <v>36</v>
      </c>
      <c r="B31" s="11">
        <v>92873</v>
      </c>
      <c r="C31" s="8" t="s">
        <v>20</v>
      </c>
      <c r="D31" s="11" t="s">
        <v>16</v>
      </c>
      <c r="E31" s="16">
        <v>3.83</v>
      </c>
      <c r="F31" s="12">
        <v>198.6</v>
      </c>
      <c r="G31" s="9">
        <f t="shared" si="2"/>
        <v>760.63800000000003</v>
      </c>
      <c r="H31" s="12">
        <f t="shared" si="3"/>
        <v>923.41453200000001</v>
      </c>
    </row>
    <row r="32" spans="1:8" x14ac:dyDescent="0.25">
      <c r="A32" s="17" t="s">
        <v>120</v>
      </c>
      <c r="B32" s="11">
        <v>93187</v>
      </c>
      <c r="C32" s="8" t="s">
        <v>13</v>
      </c>
      <c r="D32" s="16" t="s">
        <v>19</v>
      </c>
      <c r="E32" s="16">
        <v>25.8</v>
      </c>
      <c r="F32" s="9">
        <v>52.88</v>
      </c>
      <c r="G32" s="9">
        <f t="shared" si="2"/>
        <v>1364.3040000000001</v>
      </c>
      <c r="H32" s="12">
        <f t="shared" si="3"/>
        <v>1656.265056</v>
      </c>
    </row>
    <row r="33" spans="1:8" x14ac:dyDescent="0.25">
      <c r="A33" s="110" t="s">
        <v>99</v>
      </c>
      <c r="B33" s="111"/>
      <c r="C33" s="111"/>
      <c r="D33" s="111"/>
      <c r="E33" s="111"/>
      <c r="F33" s="111"/>
      <c r="G33" s="112"/>
      <c r="H33" s="27">
        <f>SUM(H28:H32)</f>
        <v>6846.6697326000003</v>
      </c>
    </row>
    <row r="34" spans="1:8" x14ac:dyDescent="0.25">
      <c r="D34"/>
      <c r="E34"/>
      <c r="F34"/>
      <c r="G34"/>
      <c r="H34"/>
    </row>
    <row r="35" spans="1:8" x14ac:dyDescent="0.25">
      <c r="A35" s="23">
        <v>4</v>
      </c>
      <c r="B35" s="26"/>
      <c r="C35" s="23" t="s">
        <v>147</v>
      </c>
      <c r="D35" s="26"/>
      <c r="E35" s="26"/>
      <c r="F35" s="26"/>
      <c r="G35" s="26"/>
      <c r="H35" s="26"/>
    </row>
    <row r="36" spans="1:8" x14ac:dyDescent="0.25">
      <c r="A36" s="16" t="s">
        <v>37</v>
      </c>
      <c r="B36" s="16">
        <v>87471</v>
      </c>
      <c r="C36" s="8" t="s">
        <v>7</v>
      </c>
      <c r="D36" s="16" t="s">
        <v>2</v>
      </c>
      <c r="E36" s="16">
        <v>158.44999999999999</v>
      </c>
      <c r="F36" s="9">
        <v>38.46</v>
      </c>
      <c r="G36" s="9">
        <f>(E36*F36)</f>
        <v>6093.9870000000001</v>
      </c>
      <c r="H36" s="12">
        <f>(G36*1.214)</f>
        <v>7398.1002179999996</v>
      </c>
    </row>
    <row r="37" spans="1:8" x14ac:dyDescent="0.25">
      <c r="A37" s="16" t="s">
        <v>38</v>
      </c>
      <c r="B37" s="16">
        <v>87878</v>
      </c>
      <c r="C37" s="8" t="s">
        <v>8</v>
      </c>
      <c r="D37" s="16" t="s">
        <v>2</v>
      </c>
      <c r="E37" s="16">
        <v>316.89999999999998</v>
      </c>
      <c r="F37" s="9">
        <v>3.74</v>
      </c>
      <c r="G37" s="9">
        <f t="shared" ref="G37:G44" si="4">(E37*F37)</f>
        <v>1185.2059999999999</v>
      </c>
      <c r="H37" s="12">
        <f t="shared" ref="H37:H44" si="5">(G37*1.214)</f>
        <v>1438.8400839999999</v>
      </c>
    </row>
    <row r="38" spans="1:8" x14ac:dyDescent="0.25">
      <c r="A38" s="16" t="s">
        <v>39</v>
      </c>
      <c r="B38" s="16">
        <v>87529</v>
      </c>
      <c r="C38" s="8" t="s">
        <v>9</v>
      </c>
      <c r="D38" s="16" t="s">
        <v>2</v>
      </c>
      <c r="E38" s="16">
        <v>316.89999999999998</v>
      </c>
      <c r="F38" s="9">
        <v>25.78</v>
      </c>
      <c r="G38" s="9">
        <f t="shared" si="4"/>
        <v>8169.6819999999998</v>
      </c>
      <c r="H38" s="12">
        <f t="shared" si="5"/>
        <v>9917.9939479999994</v>
      </c>
    </row>
    <row r="39" spans="1:8" x14ac:dyDescent="0.25">
      <c r="A39" s="16" t="s">
        <v>40</v>
      </c>
      <c r="B39" s="16">
        <v>88411</v>
      </c>
      <c r="C39" s="8" t="s">
        <v>21</v>
      </c>
      <c r="D39" s="16" t="s">
        <v>2</v>
      </c>
      <c r="E39" s="16">
        <v>244.1</v>
      </c>
      <c r="F39" s="9">
        <v>2.46</v>
      </c>
      <c r="G39" s="9">
        <f t="shared" si="4"/>
        <v>600.48599999999999</v>
      </c>
      <c r="H39" s="12">
        <f t="shared" si="5"/>
        <v>728.990004</v>
      </c>
    </row>
    <row r="40" spans="1:8" x14ac:dyDescent="0.25">
      <c r="A40" s="16" t="s">
        <v>41</v>
      </c>
      <c r="B40" s="16">
        <v>88417</v>
      </c>
      <c r="C40" s="8" t="s">
        <v>124</v>
      </c>
      <c r="D40" s="16" t="s">
        <v>2</v>
      </c>
      <c r="E40" s="16">
        <v>919.2</v>
      </c>
      <c r="F40" s="9">
        <v>12.92</v>
      </c>
      <c r="G40" s="9">
        <f t="shared" si="4"/>
        <v>11876.064</v>
      </c>
      <c r="H40" s="12">
        <f t="shared" si="5"/>
        <v>14417.541696</v>
      </c>
    </row>
    <row r="41" spans="1:8" x14ac:dyDescent="0.25">
      <c r="A41" s="16" t="s">
        <v>42</v>
      </c>
      <c r="B41" s="16">
        <v>88495</v>
      </c>
      <c r="C41" s="8" t="s">
        <v>60</v>
      </c>
      <c r="D41" s="16" t="s">
        <v>2</v>
      </c>
      <c r="E41" s="16">
        <v>139.55000000000001</v>
      </c>
      <c r="F41" s="9">
        <v>10.58</v>
      </c>
      <c r="G41" s="9">
        <f t="shared" si="4"/>
        <v>1476.4390000000001</v>
      </c>
      <c r="H41" s="12">
        <f t="shared" si="5"/>
        <v>1792.3969460000001</v>
      </c>
    </row>
    <row r="42" spans="1:8" x14ac:dyDescent="0.25">
      <c r="A42" s="16" t="s">
        <v>43</v>
      </c>
      <c r="B42" s="16">
        <v>88487</v>
      </c>
      <c r="C42" s="8" t="s">
        <v>125</v>
      </c>
      <c r="D42" s="16" t="s">
        <v>2</v>
      </c>
      <c r="E42" s="16">
        <v>1018.92</v>
      </c>
      <c r="F42" s="9">
        <v>9.41</v>
      </c>
      <c r="G42" s="9">
        <f t="shared" si="4"/>
        <v>9588.0372000000007</v>
      </c>
      <c r="H42" s="12">
        <f t="shared" si="5"/>
        <v>11639.877160800001</v>
      </c>
    </row>
    <row r="43" spans="1:8" s="10" customFormat="1" ht="30" x14ac:dyDescent="0.25">
      <c r="A43" s="11" t="s">
        <v>126</v>
      </c>
      <c r="B43" s="11">
        <v>88486</v>
      </c>
      <c r="C43" s="35" t="s">
        <v>127</v>
      </c>
      <c r="D43" s="11" t="s">
        <v>2</v>
      </c>
      <c r="E43" s="11">
        <v>688.75</v>
      </c>
      <c r="F43" s="12">
        <v>10.72</v>
      </c>
      <c r="G43" s="12">
        <f t="shared" si="4"/>
        <v>7383.4000000000005</v>
      </c>
      <c r="H43" s="12">
        <f t="shared" si="5"/>
        <v>8963.4476000000013</v>
      </c>
    </row>
    <row r="44" spans="1:8" s="10" customFormat="1" ht="30" x14ac:dyDescent="0.25">
      <c r="A44" s="11" t="s">
        <v>148</v>
      </c>
      <c r="B44" s="11" t="s">
        <v>150</v>
      </c>
      <c r="C44" s="35" t="s">
        <v>151</v>
      </c>
      <c r="D44" s="11" t="s">
        <v>2</v>
      </c>
      <c r="E44" s="11">
        <v>7.94</v>
      </c>
      <c r="F44" s="12">
        <v>26.84</v>
      </c>
      <c r="G44" s="12">
        <f t="shared" si="4"/>
        <v>213.1096</v>
      </c>
      <c r="H44" s="12">
        <f t="shared" si="5"/>
        <v>258.71505439999999</v>
      </c>
    </row>
    <row r="45" spans="1:8" s="10" customFormat="1" x14ac:dyDescent="0.25">
      <c r="A45" s="11" t="s">
        <v>149</v>
      </c>
      <c r="B45" s="11"/>
      <c r="C45" s="35"/>
      <c r="D45" s="11"/>
      <c r="E45" s="11"/>
      <c r="F45" s="12"/>
      <c r="G45" s="12"/>
      <c r="H45" s="12"/>
    </row>
    <row r="46" spans="1:8" x14ac:dyDescent="0.25">
      <c r="A46" s="110" t="s">
        <v>100</v>
      </c>
      <c r="B46" s="111"/>
      <c r="C46" s="111"/>
      <c r="D46" s="111"/>
      <c r="E46" s="111"/>
      <c r="F46" s="111"/>
      <c r="G46" s="112"/>
      <c r="H46" s="27">
        <f>SUM(H36:H44)</f>
        <v>56555.902711200004</v>
      </c>
    </row>
    <row r="47" spans="1:8" x14ac:dyDescent="0.25">
      <c r="D47"/>
      <c r="E47"/>
      <c r="F47"/>
      <c r="G47"/>
      <c r="H47"/>
    </row>
    <row r="48" spans="1:8" x14ac:dyDescent="0.25">
      <c r="A48" s="23">
        <v>5</v>
      </c>
      <c r="B48" s="23"/>
      <c r="C48" s="23" t="s">
        <v>101</v>
      </c>
      <c r="D48" s="26"/>
      <c r="E48" s="26"/>
      <c r="F48" s="26">
        <v>10.72</v>
      </c>
      <c r="G48" s="26"/>
      <c r="H48" s="26"/>
    </row>
    <row r="49" spans="1:8" x14ac:dyDescent="0.25">
      <c r="A49" s="16" t="s">
        <v>44</v>
      </c>
      <c r="B49" s="16">
        <v>94992</v>
      </c>
      <c r="C49" s="8" t="s">
        <v>196</v>
      </c>
      <c r="D49" s="16" t="s">
        <v>2</v>
      </c>
      <c r="E49" s="16">
        <v>103.1</v>
      </c>
      <c r="F49" s="9">
        <v>61.57</v>
      </c>
      <c r="G49" s="9">
        <f t="shared" ref="G49:G55" si="6">(E49*F49)</f>
        <v>6347.8669999999993</v>
      </c>
      <c r="H49" s="12">
        <f>(G49*1.214)</f>
        <v>7706.3105379999988</v>
      </c>
    </row>
    <row r="50" spans="1:8" x14ac:dyDescent="0.25">
      <c r="A50" s="16" t="s">
        <v>45</v>
      </c>
      <c r="B50" s="16">
        <v>88648</v>
      </c>
      <c r="C50" s="34" t="s">
        <v>61</v>
      </c>
      <c r="D50" s="16" t="s">
        <v>19</v>
      </c>
      <c r="E50" s="16">
        <v>60</v>
      </c>
      <c r="F50" s="9">
        <v>4.7699999999999996</v>
      </c>
      <c r="G50" s="9">
        <f t="shared" si="6"/>
        <v>286.2</v>
      </c>
      <c r="H50" s="12">
        <f t="shared" ref="H50:H55" si="7">(G50*1.214)</f>
        <v>347.4468</v>
      </c>
    </row>
    <row r="51" spans="1:8" x14ac:dyDescent="0.25">
      <c r="A51" s="16" t="s">
        <v>62</v>
      </c>
      <c r="B51" s="16">
        <v>87247</v>
      </c>
      <c r="C51" s="8" t="s">
        <v>10</v>
      </c>
      <c r="D51" s="16" t="s">
        <v>2</v>
      </c>
      <c r="E51" s="16">
        <v>103.1</v>
      </c>
      <c r="F51" s="9">
        <v>34.08</v>
      </c>
      <c r="G51" s="9">
        <f t="shared" si="6"/>
        <v>3513.6479999999997</v>
      </c>
      <c r="H51" s="12">
        <f t="shared" si="7"/>
        <v>4265.5686719999994</v>
      </c>
    </row>
    <row r="52" spans="1:8" s="10" customFormat="1" ht="45" x14ac:dyDescent="0.25">
      <c r="A52" s="11" t="s">
        <v>153</v>
      </c>
      <c r="B52" s="11">
        <v>94993</v>
      </c>
      <c r="C52" s="35" t="s">
        <v>156</v>
      </c>
      <c r="D52" s="11" t="s">
        <v>2</v>
      </c>
      <c r="E52" s="11">
        <v>211.51</v>
      </c>
      <c r="F52" s="12">
        <v>52.743000000000002</v>
      </c>
      <c r="G52" s="12">
        <f t="shared" si="6"/>
        <v>11155.67193</v>
      </c>
      <c r="H52" s="12">
        <f t="shared" si="7"/>
        <v>13542.98572302</v>
      </c>
    </row>
    <row r="53" spans="1:8" x14ac:dyDescent="0.25">
      <c r="A53" s="46" t="s">
        <v>154</v>
      </c>
      <c r="B53" s="46">
        <v>98504</v>
      </c>
      <c r="C53" s="8" t="s">
        <v>157</v>
      </c>
      <c r="D53" s="46" t="s">
        <v>2</v>
      </c>
      <c r="E53" s="46">
        <v>70.7</v>
      </c>
      <c r="F53" s="9">
        <v>7.84</v>
      </c>
      <c r="G53" s="9">
        <f t="shared" si="6"/>
        <v>554.28800000000001</v>
      </c>
      <c r="H53" s="12">
        <f t="shared" si="7"/>
        <v>672.90563199999997</v>
      </c>
    </row>
    <row r="54" spans="1:8" x14ac:dyDescent="0.25">
      <c r="A54" s="46" t="s">
        <v>155</v>
      </c>
      <c r="B54" s="46">
        <v>94993</v>
      </c>
      <c r="C54" s="8" t="s">
        <v>158</v>
      </c>
      <c r="D54" s="46" t="s">
        <v>2</v>
      </c>
      <c r="E54" s="46">
        <v>10.8</v>
      </c>
      <c r="F54" s="9">
        <v>52.74</v>
      </c>
      <c r="G54" s="9">
        <f t="shared" si="6"/>
        <v>569.5920000000001</v>
      </c>
      <c r="H54" s="12">
        <f t="shared" si="7"/>
        <v>691.48468800000012</v>
      </c>
    </row>
    <row r="55" spans="1:8" ht="30" x14ac:dyDescent="0.25">
      <c r="A55" s="11" t="s">
        <v>177</v>
      </c>
      <c r="B55" s="11">
        <v>92391</v>
      </c>
      <c r="C55" s="33" t="s">
        <v>178</v>
      </c>
      <c r="D55" s="11" t="s">
        <v>2</v>
      </c>
      <c r="E55" s="11">
        <v>14</v>
      </c>
      <c r="F55" s="12">
        <v>48.87</v>
      </c>
      <c r="G55" s="12">
        <f t="shared" si="6"/>
        <v>684.18</v>
      </c>
      <c r="H55" s="12">
        <f t="shared" si="7"/>
        <v>830.59451999999987</v>
      </c>
    </row>
    <row r="56" spans="1:8" x14ac:dyDescent="0.25">
      <c r="A56" s="110" t="s">
        <v>102</v>
      </c>
      <c r="B56" s="111"/>
      <c r="C56" s="111"/>
      <c r="D56" s="111"/>
      <c r="E56" s="111"/>
      <c r="F56" s="111"/>
      <c r="G56" s="112"/>
      <c r="H56" s="27">
        <f>SUM(H49:H55)</f>
        <v>28057.296573019998</v>
      </c>
    </row>
    <row r="57" spans="1:8" x14ac:dyDescent="0.25">
      <c r="D57"/>
      <c r="E57"/>
      <c r="F57"/>
      <c r="G57"/>
      <c r="H57"/>
    </row>
    <row r="58" spans="1:8" x14ac:dyDescent="0.25">
      <c r="A58" s="23">
        <v>6</v>
      </c>
      <c r="B58" s="23"/>
      <c r="C58" s="23" t="s">
        <v>183</v>
      </c>
      <c r="D58" s="26"/>
      <c r="E58" s="26"/>
      <c r="F58" s="26"/>
      <c r="G58" s="26"/>
      <c r="H58" s="26"/>
    </row>
    <row r="59" spans="1:8" ht="45" x14ac:dyDescent="0.25">
      <c r="A59" s="11" t="s">
        <v>46</v>
      </c>
      <c r="B59" s="11" t="s">
        <v>184</v>
      </c>
      <c r="C59" s="57" t="s">
        <v>185</v>
      </c>
      <c r="D59" s="11" t="s">
        <v>2</v>
      </c>
      <c r="E59" s="11">
        <v>7.4</v>
      </c>
      <c r="F59" s="12">
        <v>781.83</v>
      </c>
      <c r="G59" s="12">
        <f>(E59*F59)</f>
        <v>5785.5420000000004</v>
      </c>
      <c r="H59" s="12">
        <f>(G59*1.214)</f>
        <v>7023.6479880000006</v>
      </c>
    </row>
    <row r="60" spans="1:8" x14ac:dyDescent="0.25">
      <c r="A60" s="110" t="s">
        <v>103</v>
      </c>
      <c r="B60" s="111"/>
      <c r="C60" s="111"/>
      <c r="D60" s="111"/>
      <c r="E60" s="111"/>
      <c r="F60" s="111"/>
      <c r="G60" s="112"/>
      <c r="H60" s="27">
        <f>SUM(H59:H59)</f>
        <v>7023.6479880000006</v>
      </c>
    </row>
    <row r="61" spans="1:8" x14ac:dyDescent="0.25">
      <c r="D61"/>
      <c r="E61"/>
      <c r="F61"/>
      <c r="G61"/>
      <c r="H61"/>
    </row>
    <row r="62" spans="1:8" x14ac:dyDescent="0.25">
      <c r="A62" s="23">
        <v>7</v>
      </c>
      <c r="B62" s="23"/>
      <c r="C62" s="23" t="s">
        <v>104</v>
      </c>
      <c r="D62" s="18"/>
      <c r="E62" s="18"/>
      <c r="F62" s="18"/>
      <c r="G62" s="18"/>
      <c r="H62" s="18"/>
    </row>
    <row r="63" spans="1:8" s="10" customFormat="1" ht="30" x14ac:dyDescent="0.25">
      <c r="A63" s="11" t="s">
        <v>47</v>
      </c>
      <c r="B63" s="11">
        <v>91941</v>
      </c>
      <c r="C63" s="35" t="s">
        <v>135</v>
      </c>
      <c r="D63" s="11" t="s">
        <v>15</v>
      </c>
      <c r="E63" s="11">
        <v>4</v>
      </c>
      <c r="F63" s="12">
        <v>8.7200000000000006</v>
      </c>
      <c r="G63" s="12">
        <f>(E63*F63)</f>
        <v>34.880000000000003</v>
      </c>
      <c r="H63" s="12">
        <f>(G63*1.214)</f>
        <v>42.344320000000003</v>
      </c>
    </row>
    <row r="64" spans="1:8" s="10" customFormat="1" ht="30" x14ac:dyDescent="0.25">
      <c r="A64" s="11" t="s">
        <v>48</v>
      </c>
      <c r="B64" s="11">
        <v>91940</v>
      </c>
      <c r="C64" s="35" t="s">
        <v>136</v>
      </c>
      <c r="D64" s="11" t="s">
        <v>15</v>
      </c>
      <c r="E64" s="11">
        <v>2</v>
      </c>
      <c r="F64" s="12">
        <v>13.27</v>
      </c>
      <c r="G64" s="12">
        <f t="shared" ref="G64:G74" si="8">(E64*F64)</f>
        <v>26.54</v>
      </c>
      <c r="H64" s="12">
        <f t="shared" ref="H64:H74" si="9">(G64*1.214)</f>
        <v>32.219560000000001</v>
      </c>
    </row>
    <row r="65" spans="1:8" ht="30" x14ac:dyDescent="0.25">
      <c r="A65" s="11" t="s">
        <v>49</v>
      </c>
      <c r="B65" s="11">
        <v>91939</v>
      </c>
      <c r="C65" s="33" t="s">
        <v>137</v>
      </c>
      <c r="D65" s="11" t="s">
        <v>15</v>
      </c>
      <c r="E65" s="11">
        <v>4</v>
      </c>
      <c r="F65" s="12">
        <v>25.38</v>
      </c>
      <c r="G65" s="12">
        <f t="shared" si="8"/>
        <v>101.52</v>
      </c>
      <c r="H65" s="12">
        <f t="shared" si="9"/>
        <v>123.24527999999999</v>
      </c>
    </row>
    <row r="66" spans="1:8" ht="30" x14ac:dyDescent="0.25">
      <c r="A66" s="11" t="s">
        <v>50</v>
      </c>
      <c r="B66" s="11">
        <v>91936</v>
      </c>
      <c r="C66" s="35" t="s">
        <v>138</v>
      </c>
      <c r="D66" s="11" t="s">
        <v>15</v>
      </c>
      <c r="E66" s="11">
        <v>14</v>
      </c>
      <c r="F66" s="12">
        <v>11.27</v>
      </c>
      <c r="G66" s="12">
        <f t="shared" si="8"/>
        <v>157.78</v>
      </c>
      <c r="H66" s="12">
        <f t="shared" si="9"/>
        <v>191.54491999999999</v>
      </c>
    </row>
    <row r="67" spans="1:8" ht="30" x14ac:dyDescent="0.25">
      <c r="A67" s="11" t="s">
        <v>51</v>
      </c>
      <c r="B67" s="11">
        <v>91953</v>
      </c>
      <c r="C67" s="35" t="s">
        <v>139</v>
      </c>
      <c r="D67" s="11" t="s">
        <v>15</v>
      </c>
      <c r="E67" s="11">
        <v>2</v>
      </c>
      <c r="F67" s="12">
        <v>24.19</v>
      </c>
      <c r="G67" s="12">
        <f t="shared" si="8"/>
        <v>48.38</v>
      </c>
      <c r="H67" s="12">
        <f t="shared" si="9"/>
        <v>58.733319999999999</v>
      </c>
    </row>
    <row r="68" spans="1:8" ht="30" x14ac:dyDescent="0.25">
      <c r="A68" s="11" t="s">
        <v>128</v>
      </c>
      <c r="B68" s="11">
        <v>91992</v>
      </c>
      <c r="C68" s="35" t="s">
        <v>146</v>
      </c>
      <c r="D68" s="11" t="s">
        <v>15</v>
      </c>
      <c r="E68" s="11">
        <v>4</v>
      </c>
      <c r="F68" s="12">
        <v>37.19</v>
      </c>
      <c r="G68" s="12">
        <f t="shared" si="8"/>
        <v>148.76</v>
      </c>
      <c r="H68" s="12">
        <f t="shared" si="9"/>
        <v>180.59464</v>
      </c>
    </row>
    <row r="69" spans="1:8" ht="30" x14ac:dyDescent="0.25">
      <c r="A69" s="11" t="s">
        <v>129</v>
      </c>
      <c r="B69" s="11">
        <v>92000</v>
      </c>
      <c r="C69" s="35" t="s">
        <v>140</v>
      </c>
      <c r="D69" s="11" t="s">
        <v>15</v>
      </c>
      <c r="E69" s="11">
        <v>4</v>
      </c>
      <c r="F69" s="12">
        <v>25.56</v>
      </c>
      <c r="G69" s="12">
        <f t="shared" si="8"/>
        <v>102.24</v>
      </c>
      <c r="H69" s="12">
        <f t="shared" si="9"/>
        <v>124.11935999999999</v>
      </c>
    </row>
    <row r="70" spans="1:8" ht="45" x14ac:dyDescent="0.25">
      <c r="A70" s="11" t="s">
        <v>130</v>
      </c>
      <c r="B70" s="11">
        <v>91834</v>
      </c>
      <c r="C70" s="35" t="s">
        <v>141</v>
      </c>
      <c r="D70" s="11" t="s">
        <v>19</v>
      </c>
      <c r="E70" s="11">
        <v>95.2</v>
      </c>
      <c r="F70" s="12">
        <v>7.2</v>
      </c>
      <c r="G70" s="12">
        <f t="shared" si="8"/>
        <v>685.44</v>
      </c>
      <c r="H70" s="12">
        <f t="shared" si="9"/>
        <v>832.12416000000007</v>
      </c>
    </row>
    <row r="71" spans="1:8" ht="45" x14ac:dyDescent="0.25">
      <c r="A71" s="11" t="s">
        <v>131</v>
      </c>
      <c r="B71" s="11">
        <v>91924</v>
      </c>
      <c r="C71" s="35" t="s">
        <v>142</v>
      </c>
      <c r="D71" s="11" t="s">
        <v>19</v>
      </c>
      <c r="E71" s="11">
        <v>47.8</v>
      </c>
      <c r="F71" s="12">
        <v>1.9</v>
      </c>
      <c r="G71" s="12">
        <f t="shared" si="8"/>
        <v>90.82</v>
      </c>
      <c r="H71" s="12">
        <f t="shared" si="9"/>
        <v>110.25547999999999</v>
      </c>
    </row>
    <row r="72" spans="1:8" ht="45" x14ac:dyDescent="0.25">
      <c r="A72" s="11" t="s">
        <v>132</v>
      </c>
      <c r="B72" s="11">
        <v>91926</v>
      </c>
      <c r="C72" s="35" t="s">
        <v>143</v>
      </c>
      <c r="D72" s="11" t="s">
        <v>19</v>
      </c>
      <c r="E72" s="11">
        <v>23.9</v>
      </c>
      <c r="F72" s="12">
        <v>2.66</v>
      </c>
      <c r="G72" s="12">
        <f t="shared" si="8"/>
        <v>63.573999999999998</v>
      </c>
      <c r="H72" s="12">
        <f t="shared" si="9"/>
        <v>77.17883599999999</v>
      </c>
    </row>
    <row r="73" spans="1:8" ht="45" x14ac:dyDescent="0.25">
      <c r="A73" s="11" t="s">
        <v>133</v>
      </c>
      <c r="B73" s="11">
        <v>91932</v>
      </c>
      <c r="C73" s="35" t="s">
        <v>144</v>
      </c>
      <c r="D73" s="11" t="s">
        <v>19</v>
      </c>
      <c r="E73" s="11">
        <v>23.5</v>
      </c>
      <c r="F73" s="12">
        <v>9.09</v>
      </c>
      <c r="G73" s="12">
        <f t="shared" si="8"/>
        <v>213.61500000000001</v>
      </c>
      <c r="H73" s="12">
        <f t="shared" si="9"/>
        <v>259.32861000000003</v>
      </c>
    </row>
    <row r="74" spans="1:8" ht="30" x14ac:dyDescent="0.25">
      <c r="A74" s="11" t="s">
        <v>134</v>
      </c>
      <c r="B74" s="11">
        <v>97594</v>
      </c>
      <c r="C74" s="35" t="s">
        <v>145</v>
      </c>
      <c r="D74" s="11" t="s">
        <v>15</v>
      </c>
      <c r="E74" s="11">
        <v>14</v>
      </c>
      <c r="F74" s="12">
        <v>76.59</v>
      </c>
      <c r="G74" s="12">
        <f t="shared" si="8"/>
        <v>1072.26</v>
      </c>
      <c r="H74" s="12">
        <f t="shared" si="9"/>
        <v>1301.7236399999999</v>
      </c>
    </row>
    <row r="75" spans="1:8" x14ac:dyDescent="0.25">
      <c r="A75" s="110" t="s">
        <v>105</v>
      </c>
      <c r="B75" s="111"/>
      <c r="C75" s="111"/>
      <c r="D75" s="111"/>
      <c r="E75" s="111"/>
      <c r="F75" s="111"/>
      <c r="G75" s="112"/>
      <c r="H75" s="27">
        <f>SUM(H63:H74)</f>
        <v>3333.4121260000002</v>
      </c>
    </row>
    <row r="76" spans="1:8" x14ac:dyDescent="0.25">
      <c r="D76"/>
      <c r="E76"/>
      <c r="F76"/>
      <c r="G76"/>
      <c r="H76"/>
    </row>
    <row r="77" spans="1:8" x14ac:dyDescent="0.25">
      <c r="A77" s="23">
        <v>8</v>
      </c>
      <c r="B77" s="23"/>
      <c r="C77" s="23" t="s">
        <v>106</v>
      </c>
      <c r="D77" s="18"/>
      <c r="E77" s="18"/>
      <c r="F77" s="18"/>
      <c r="G77" s="18"/>
      <c r="H77" s="18"/>
    </row>
    <row r="78" spans="1:8" s="10" customFormat="1" ht="60" x14ac:dyDescent="0.25">
      <c r="A78" s="11" t="s">
        <v>52</v>
      </c>
      <c r="B78" s="11">
        <v>92566</v>
      </c>
      <c r="C78" s="35" t="s">
        <v>121</v>
      </c>
      <c r="D78" s="11" t="s">
        <v>2</v>
      </c>
      <c r="E78" s="11">
        <v>132.19999999999999</v>
      </c>
      <c r="F78" s="12">
        <v>16.010000000000002</v>
      </c>
      <c r="G78" s="12">
        <f>(E78*F78)</f>
        <v>2116.5219999999999</v>
      </c>
      <c r="H78" s="12">
        <f>(G78*1.214)</f>
        <v>2569.4577079999999</v>
      </c>
    </row>
    <row r="79" spans="1:8" x14ac:dyDescent="0.25">
      <c r="A79" s="16" t="s">
        <v>53</v>
      </c>
      <c r="B79" s="16">
        <v>92543</v>
      </c>
      <c r="C79" s="8" t="s">
        <v>11</v>
      </c>
      <c r="D79" s="16" t="s">
        <v>2</v>
      </c>
      <c r="E79" s="16">
        <v>132.19999999999999</v>
      </c>
      <c r="F79" s="9">
        <v>15.34</v>
      </c>
      <c r="G79" s="9">
        <f t="shared" ref="G79:G81" si="10">(E79*F79)</f>
        <v>2027.9479999999999</v>
      </c>
      <c r="H79" s="12">
        <f t="shared" ref="H79:H81" si="11">(G79*1.214)</f>
        <v>2461.928872</v>
      </c>
    </row>
    <row r="80" spans="1:8" x14ac:dyDescent="0.25">
      <c r="A80" s="16" t="s">
        <v>54</v>
      </c>
      <c r="B80" s="16">
        <v>94207</v>
      </c>
      <c r="C80" s="8" t="s">
        <v>12</v>
      </c>
      <c r="D80" s="16" t="s">
        <v>2</v>
      </c>
      <c r="E80" s="16">
        <v>132.19999999999999</v>
      </c>
      <c r="F80" s="9">
        <v>32.44</v>
      </c>
      <c r="G80" s="9">
        <f t="shared" si="10"/>
        <v>4288.5679999999993</v>
      </c>
      <c r="H80" s="12">
        <f t="shared" si="11"/>
        <v>5206.3215519999994</v>
      </c>
    </row>
    <row r="81" spans="1:8" s="10" customFormat="1" ht="30" x14ac:dyDescent="0.25">
      <c r="A81" s="11" t="s">
        <v>55</v>
      </c>
      <c r="B81" s="11">
        <v>94223</v>
      </c>
      <c r="C81" s="35" t="s">
        <v>122</v>
      </c>
      <c r="D81" s="11" t="s">
        <v>19</v>
      </c>
      <c r="E81" s="11">
        <v>12</v>
      </c>
      <c r="F81" s="12">
        <v>39.06</v>
      </c>
      <c r="G81" s="12">
        <f t="shared" si="10"/>
        <v>468.72</v>
      </c>
      <c r="H81" s="12">
        <f t="shared" si="11"/>
        <v>569.02607999999998</v>
      </c>
    </row>
    <row r="82" spans="1:8" x14ac:dyDescent="0.25">
      <c r="A82" s="110" t="s">
        <v>107</v>
      </c>
      <c r="B82" s="111"/>
      <c r="C82" s="111"/>
      <c r="D82" s="111"/>
      <c r="E82" s="111"/>
      <c r="F82" s="111"/>
      <c r="G82" s="112"/>
      <c r="H82" s="27">
        <f>SUM(H78:H81)</f>
        <v>10806.734211999999</v>
      </c>
    </row>
    <row r="83" spans="1:8" x14ac:dyDescent="0.25">
      <c r="D83"/>
      <c r="E83"/>
      <c r="F83"/>
      <c r="G83"/>
      <c r="H83"/>
    </row>
    <row r="84" spans="1:8" x14ac:dyDescent="0.25">
      <c r="A84" s="23">
        <v>9</v>
      </c>
      <c r="B84" s="23"/>
      <c r="C84" s="23" t="s">
        <v>108</v>
      </c>
      <c r="D84" s="23"/>
      <c r="E84" s="23"/>
      <c r="F84" s="23"/>
      <c r="G84" s="23"/>
      <c r="H84" s="23"/>
    </row>
    <row r="85" spans="1:8" s="10" customFormat="1" ht="30" x14ac:dyDescent="0.25">
      <c r="A85" s="11" t="s">
        <v>56</v>
      </c>
      <c r="B85" s="11">
        <v>94567</v>
      </c>
      <c r="C85" s="35" t="s">
        <v>123</v>
      </c>
      <c r="D85" s="11" t="s">
        <v>2</v>
      </c>
      <c r="E85" s="11">
        <v>23.22</v>
      </c>
      <c r="F85" s="12">
        <v>870.02</v>
      </c>
      <c r="G85" s="12">
        <f>(E85*F85)</f>
        <v>20201.864399999999</v>
      </c>
      <c r="H85" s="12">
        <f>(G85*1.214)</f>
        <v>24525.063381599997</v>
      </c>
    </row>
    <row r="86" spans="1:8" ht="30" x14ac:dyDescent="0.25">
      <c r="A86" s="11" t="s">
        <v>57</v>
      </c>
      <c r="B86" s="11">
        <v>91016</v>
      </c>
      <c r="C86" s="35" t="s">
        <v>14</v>
      </c>
      <c r="D86" s="11" t="s">
        <v>15</v>
      </c>
      <c r="E86" s="11">
        <v>2</v>
      </c>
      <c r="F86" s="12">
        <v>782.23</v>
      </c>
      <c r="G86" s="12">
        <f>(E86*F86)</f>
        <v>1564.46</v>
      </c>
      <c r="H86" s="12">
        <f>(G86*1.214)</f>
        <v>1899.2544399999999</v>
      </c>
    </row>
    <row r="87" spans="1:8" x14ac:dyDescent="0.25">
      <c r="A87" s="106" t="s">
        <v>109</v>
      </c>
      <c r="B87" s="107"/>
      <c r="C87" s="107"/>
      <c r="D87" s="107"/>
      <c r="E87" s="107"/>
      <c r="F87" s="107"/>
      <c r="G87" s="108"/>
      <c r="H87" s="27">
        <f>SUM(H85:H86)</f>
        <v>26424.317821599998</v>
      </c>
    </row>
    <row r="88" spans="1:8" x14ac:dyDescent="0.25">
      <c r="D88"/>
      <c r="E88"/>
      <c r="F88"/>
      <c r="G88"/>
      <c r="H88"/>
    </row>
    <row r="89" spans="1:8" x14ac:dyDescent="0.25">
      <c r="A89" s="23">
        <v>10</v>
      </c>
      <c r="B89" s="37"/>
      <c r="C89" s="23" t="s">
        <v>162</v>
      </c>
      <c r="D89" s="23"/>
      <c r="E89" s="23"/>
      <c r="F89" s="24"/>
      <c r="G89" s="24"/>
      <c r="H89" s="36"/>
    </row>
    <row r="90" spans="1:8" s="10" customFormat="1" ht="60" x14ac:dyDescent="0.25">
      <c r="A90" s="11" t="s">
        <v>58</v>
      </c>
      <c r="B90" s="11" t="s">
        <v>164</v>
      </c>
      <c r="C90" s="35" t="s">
        <v>165</v>
      </c>
      <c r="D90" s="11" t="s">
        <v>2</v>
      </c>
      <c r="E90" s="11">
        <v>56.7</v>
      </c>
      <c r="F90" s="12">
        <v>208.08</v>
      </c>
      <c r="G90" s="12">
        <f>(E90*F90)</f>
        <v>11798.136</v>
      </c>
      <c r="H90" s="12">
        <f>(G90*1.214)</f>
        <v>14322.937104000001</v>
      </c>
    </row>
    <row r="91" spans="1:8" x14ac:dyDescent="0.25">
      <c r="A91" s="48" t="s">
        <v>163</v>
      </c>
      <c r="B91" s="48" t="s">
        <v>166</v>
      </c>
      <c r="C91" s="8" t="s">
        <v>167</v>
      </c>
      <c r="D91" s="48" t="s">
        <v>15</v>
      </c>
      <c r="E91" s="48">
        <v>1</v>
      </c>
      <c r="F91" s="9">
        <f>COMP001!F8</f>
        <v>1472.17236</v>
      </c>
      <c r="G91" s="12">
        <f>(E91*F91)</f>
        <v>1472.17236</v>
      </c>
      <c r="H91" s="12">
        <f>(G91*1.214)</f>
        <v>1787.2172450400001</v>
      </c>
    </row>
    <row r="92" spans="1:8" x14ac:dyDescent="0.25">
      <c r="A92" s="109" t="s">
        <v>110</v>
      </c>
      <c r="B92" s="109"/>
      <c r="C92" s="109"/>
      <c r="D92" s="109"/>
      <c r="E92" s="109"/>
      <c r="F92" s="109"/>
      <c r="G92" s="109"/>
      <c r="H92" s="27">
        <f>SUM(H90:H91)</f>
        <v>16110.15434904</v>
      </c>
    </row>
    <row r="93" spans="1:8" x14ac:dyDescent="0.25">
      <c r="D93"/>
      <c r="E93"/>
      <c r="F93"/>
      <c r="G93"/>
      <c r="H93"/>
    </row>
    <row r="94" spans="1:8" x14ac:dyDescent="0.25">
      <c r="A94" s="23">
        <v>11</v>
      </c>
      <c r="B94" s="23"/>
      <c r="C94" s="23" t="s">
        <v>111</v>
      </c>
      <c r="D94" s="23"/>
      <c r="E94" s="23"/>
      <c r="F94" s="24"/>
      <c r="G94" s="24"/>
      <c r="H94" s="36"/>
    </row>
    <row r="95" spans="1:8" ht="45" x14ac:dyDescent="0.25">
      <c r="A95" s="13" t="s">
        <v>59</v>
      </c>
      <c r="B95" s="11" t="s">
        <v>160</v>
      </c>
      <c r="C95" s="35" t="s">
        <v>161</v>
      </c>
      <c r="D95" s="11" t="s">
        <v>2</v>
      </c>
      <c r="E95" s="11">
        <v>103.1</v>
      </c>
      <c r="F95" s="12">
        <v>118.77</v>
      </c>
      <c r="G95" s="12">
        <f>(E95*F95)</f>
        <v>12245.186999999998</v>
      </c>
      <c r="H95" s="12">
        <f>(G95*1.214)</f>
        <v>14865.657017999998</v>
      </c>
    </row>
    <row r="96" spans="1:8" x14ac:dyDescent="0.25">
      <c r="A96" s="117" t="s">
        <v>112</v>
      </c>
      <c r="B96" s="117"/>
      <c r="C96" s="117"/>
      <c r="D96" s="117"/>
      <c r="E96" s="117"/>
      <c r="F96" s="117"/>
      <c r="G96" s="117"/>
      <c r="H96" s="27">
        <f>SUM(H95)</f>
        <v>14865.657017999998</v>
      </c>
    </row>
    <row r="97" spans="1:8" x14ac:dyDescent="0.25">
      <c r="A97" s="58"/>
      <c r="B97" s="58"/>
      <c r="C97" s="58"/>
      <c r="D97" s="58"/>
      <c r="E97" s="58"/>
      <c r="F97" s="58"/>
      <c r="G97" s="58"/>
      <c r="H97" s="59"/>
    </row>
    <row r="98" spans="1:8" x14ac:dyDescent="0.25">
      <c r="A98" s="25">
        <v>12</v>
      </c>
      <c r="B98" s="60"/>
      <c r="C98" s="25" t="s">
        <v>186</v>
      </c>
      <c r="D98" s="60"/>
      <c r="E98" s="60"/>
      <c r="F98" s="60"/>
      <c r="G98" s="60"/>
      <c r="H98" s="40"/>
    </row>
    <row r="99" spans="1:8" s="64" customFormat="1" x14ac:dyDescent="0.25">
      <c r="A99" s="62" t="s">
        <v>63</v>
      </c>
      <c r="B99" s="62" t="s">
        <v>187</v>
      </c>
      <c r="C99" s="62" t="s">
        <v>181</v>
      </c>
      <c r="D99" s="62" t="s">
        <v>15</v>
      </c>
      <c r="E99" s="62">
        <v>6</v>
      </c>
      <c r="F99" s="65">
        <f>COMP002!F8</f>
        <v>1233.2559999999999</v>
      </c>
      <c r="G99" s="65">
        <f>E99*F99</f>
        <v>7399.5359999999991</v>
      </c>
      <c r="H99" s="63">
        <f>1.214*G99</f>
        <v>8983.0367039999983</v>
      </c>
    </row>
    <row r="100" spans="1:8" s="64" customFormat="1" ht="45" x14ac:dyDescent="0.25">
      <c r="A100" s="62" t="s">
        <v>64</v>
      </c>
      <c r="B100" s="62">
        <v>92257</v>
      </c>
      <c r="C100" s="66" t="s">
        <v>190</v>
      </c>
      <c r="D100" s="62" t="s">
        <v>15</v>
      </c>
      <c r="E100" s="62">
        <v>6</v>
      </c>
      <c r="F100" s="62">
        <v>245.95</v>
      </c>
      <c r="G100" s="65">
        <f t="shared" ref="G100:G102" si="12">E100*F100</f>
        <v>1475.6999999999998</v>
      </c>
      <c r="H100" s="63">
        <f t="shared" ref="H100:H102" si="13">1.214*G100</f>
        <v>1791.4997999999998</v>
      </c>
    </row>
    <row r="101" spans="1:8" s="64" customFormat="1" ht="60" x14ac:dyDescent="0.25">
      <c r="A101" s="62" t="s">
        <v>65</v>
      </c>
      <c r="B101" s="62">
        <v>92580</v>
      </c>
      <c r="C101" s="66" t="s">
        <v>189</v>
      </c>
      <c r="D101" s="62" t="s">
        <v>2</v>
      </c>
      <c r="E101" s="62">
        <v>186</v>
      </c>
      <c r="F101" s="62">
        <v>40.130000000000003</v>
      </c>
      <c r="G101" s="65">
        <f t="shared" si="12"/>
        <v>7464.18</v>
      </c>
      <c r="H101" s="63">
        <f t="shared" si="13"/>
        <v>9061.5145200000006</v>
      </c>
    </row>
    <row r="102" spans="1:8" s="64" customFormat="1" ht="30" x14ac:dyDescent="0.25">
      <c r="A102" s="62" t="s">
        <v>188</v>
      </c>
      <c r="B102" s="62">
        <v>94213</v>
      </c>
      <c r="C102" s="67" t="s">
        <v>191</v>
      </c>
      <c r="D102" s="62" t="s">
        <v>2</v>
      </c>
      <c r="E102" s="62">
        <v>186</v>
      </c>
      <c r="F102" s="62">
        <v>45.92</v>
      </c>
      <c r="G102" s="65">
        <f t="shared" si="12"/>
        <v>8541.1200000000008</v>
      </c>
      <c r="H102" s="63">
        <f t="shared" si="13"/>
        <v>10368.919680000001</v>
      </c>
    </row>
    <row r="103" spans="1:8" s="64" customFormat="1" x14ac:dyDescent="0.25">
      <c r="A103" s="106" t="s">
        <v>113</v>
      </c>
      <c r="B103" s="107"/>
      <c r="C103" s="107"/>
      <c r="D103" s="107"/>
      <c r="E103" s="107"/>
      <c r="F103" s="107"/>
      <c r="G103" s="108"/>
      <c r="H103" s="61">
        <f>SUM(H99:H102)</f>
        <v>30204.970703999999</v>
      </c>
    </row>
    <row r="104" spans="1:8" x14ac:dyDescent="0.25">
      <c r="D104"/>
      <c r="E104"/>
      <c r="F104"/>
      <c r="G104"/>
      <c r="H104"/>
    </row>
    <row r="105" spans="1:8" x14ac:dyDescent="0.25">
      <c r="A105" s="18"/>
      <c r="B105" s="18"/>
      <c r="C105" s="23" t="s">
        <v>22</v>
      </c>
      <c r="D105" s="22"/>
      <c r="E105" s="22"/>
      <c r="F105" s="39"/>
      <c r="G105" s="39"/>
      <c r="H105" s="38"/>
    </row>
    <row r="106" spans="1:8" x14ac:dyDescent="0.25">
      <c r="A106" s="18"/>
      <c r="B106" s="18"/>
      <c r="C106" s="23" t="s">
        <v>159</v>
      </c>
      <c r="D106" s="22"/>
      <c r="E106" s="22"/>
      <c r="F106" s="39"/>
      <c r="G106" s="39"/>
      <c r="H106" s="40">
        <f>H14+H25+H33+H46+H56+H60+H75+H82+H87+H92+H96+H103</f>
        <v>222176.62710966001</v>
      </c>
    </row>
    <row r="112" spans="1:8" x14ac:dyDescent="0.25">
      <c r="D112"/>
    </row>
  </sheetData>
  <mergeCells count="15">
    <mergeCell ref="C1:H1"/>
    <mergeCell ref="C2:H2"/>
    <mergeCell ref="C3:H3"/>
    <mergeCell ref="A96:G96"/>
    <mergeCell ref="A60:G60"/>
    <mergeCell ref="A75:G75"/>
    <mergeCell ref="A82:G82"/>
    <mergeCell ref="A87:G87"/>
    <mergeCell ref="A103:G103"/>
    <mergeCell ref="A92:G92"/>
    <mergeCell ref="A14:G14"/>
    <mergeCell ref="A25:G25"/>
    <mergeCell ref="A33:G33"/>
    <mergeCell ref="A46:G46"/>
    <mergeCell ref="A56:G56"/>
  </mergeCells>
  <phoneticPr fontId="3" type="noConversion"/>
  <pageMargins left="0.511811024" right="0.511811024" top="0.78740157499999996" bottom="0.78740157499999996" header="0.31496062000000002" footer="0.31496062000000002"/>
  <pageSetup paperSize="9" scale="62" orientation="portrait" r:id="rId1"/>
  <rowBreaks count="1" manualBreakCount="1">
    <brk id="60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view="pageBreakPreview" topLeftCell="B13" zoomScale="90" zoomScaleNormal="90" zoomScaleSheetLayoutView="90" workbookViewId="0">
      <selection activeCell="C21" sqref="C21"/>
    </sheetView>
  </sheetViews>
  <sheetFormatPr defaultRowHeight="15" x14ac:dyDescent="0.25"/>
  <cols>
    <col min="1" max="1" width="9.28515625" bestFit="1" customWidth="1"/>
    <col min="2" max="2" width="30" customWidth="1"/>
    <col min="3" max="3" width="15.5703125" bestFit="1" customWidth="1"/>
    <col min="4" max="4" width="7.28515625" bestFit="1" customWidth="1"/>
    <col min="5" max="5" width="15" bestFit="1" customWidth="1"/>
    <col min="6" max="6" width="9.42578125" bestFit="1" customWidth="1"/>
    <col min="7" max="7" width="15" bestFit="1" customWidth="1"/>
    <col min="8" max="8" width="9.42578125" bestFit="1" customWidth="1"/>
    <col min="9" max="9" width="15" bestFit="1" customWidth="1"/>
    <col min="10" max="10" width="9.42578125" bestFit="1" customWidth="1"/>
    <col min="11" max="11" width="15.28515625" bestFit="1" customWidth="1"/>
    <col min="12" max="12" width="9.42578125" bestFit="1" customWidth="1"/>
    <col min="13" max="13" width="15.28515625" bestFit="1" customWidth="1"/>
    <col min="14" max="14" width="9.42578125" bestFit="1" customWidth="1"/>
    <col min="15" max="15" width="15.28515625" bestFit="1" customWidth="1"/>
    <col min="16" max="16" width="9.42578125" bestFit="1" customWidth="1"/>
  </cols>
  <sheetData>
    <row r="1" spans="1:16" ht="16.5" x14ac:dyDescent="0.3">
      <c r="A1" s="68"/>
      <c r="B1" s="69"/>
      <c r="C1" s="119" t="s">
        <v>77</v>
      </c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1"/>
    </row>
    <row r="2" spans="1:16" ht="16.5" x14ac:dyDescent="0.3">
      <c r="A2" s="70"/>
      <c r="B2" s="71"/>
      <c r="C2" s="122" t="s">
        <v>80</v>
      </c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4"/>
    </row>
    <row r="3" spans="1:16" ht="16.5" x14ac:dyDescent="0.3">
      <c r="A3" s="70"/>
      <c r="B3" s="71"/>
      <c r="C3" s="122" t="s">
        <v>78</v>
      </c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4"/>
    </row>
    <row r="4" spans="1:16" ht="16.5" x14ac:dyDescent="0.3">
      <c r="A4" s="70"/>
      <c r="B4" s="71"/>
      <c r="C4" s="122" t="s">
        <v>79</v>
      </c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</row>
    <row r="5" spans="1:16" ht="16.5" x14ac:dyDescent="0.3">
      <c r="A5" s="70"/>
      <c r="B5" s="71"/>
      <c r="C5" s="72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73"/>
    </row>
    <row r="6" spans="1:16" ht="16.5" x14ac:dyDescent="0.3">
      <c r="A6" s="72"/>
      <c r="B6" s="73"/>
      <c r="C6" s="125" t="s">
        <v>83</v>
      </c>
      <c r="D6" s="126"/>
      <c r="E6" s="127" t="s">
        <v>71</v>
      </c>
      <c r="F6" s="127"/>
      <c r="G6" s="127" t="s">
        <v>72</v>
      </c>
      <c r="H6" s="127"/>
      <c r="I6" s="127" t="s">
        <v>73</v>
      </c>
      <c r="J6" s="127"/>
      <c r="K6" s="127" t="s">
        <v>74</v>
      </c>
      <c r="L6" s="127"/>
      <c r="M6" s="127" t="s">
        <v>75</v>
      </c>
      <c r="N6" s="127"/>
      <c r="O6" s="127" t="s">
        <v>76</v>
      </c>
      <c r="P6" s="127"/>
    </row>
    <row r="7" spans="1:16" s="1" customFormat="1" ht="16.5" x14ac:dyDescent="0.3">
      <c r="A7" s="74" t="s">
        <v>67</v>
      </c>
      <c r="B7" s="75" t="s">
        <v>68</v>
      </c>
      <c r="C7" s="74" t="s">
        <v>69</v>
      </c>
      <c r="D7" s="74" t="s">
        <v>70</v>
      </c>
      <c r="E7" s="74" t="s">
        <v>69</v>
      </c>
      <c r="F7" s="74" t="s">
        <v>70</v>
      </c>
      <c r="G7" s="74" t="s">
        <v>69</v>
      </c>
      <c r="H7" s="74" t="s">
        <v>70</v>
      </c>
      <c r="I7" s="74" t="s">
        <v>69</v>
      </c>
      <c r="J7" s="74" t="s">
        <v>70</v>
      </c>
      <c r="K7" s="74" t="s">
        <v>69</v>
      </c>
      <c r="L7" s="74" t="s">
        <v>70</v>
      </c>
      <c r="M7" s="74" t="s">
        <v>69</v>
      </c>
      <c r="N7" s="74" t="s">
        <v>70</v>
      </c>
      <c r="O7" s="74" t="s">
        <v>69</v>
      </c>
      <c r="P7" s="74" t="s">
        <v>70</v>
      </c>
    </row>
    <row r="8" spans="1:16" s="10" customFormat="1" ht="16.5" x14ac:dyDescent="0.25">
      <c r="A8" s="76">
        <v>1</v>
      </c>
      <c r="B8" s="77" t="str">
        <f>Orçamento!C10</f>
        <v>SERVIÇOS PRELIMINARES</v>
      </c>
      <c r="C8" s="78">
        <f>Orçamento!H14</f>
        <v>756.75904000000003</v>
      </c>
      <c r="D8" s="79">
        <f>((C8*100)/$C$21)</f>
        <v>0.34061145397912873</v>
      </c>
      <c r="E8" s="80">
        <f>C8</f>
        <v>756.75904000000003</v>
      </c>
      <c r="F8" s="79">
        <v>100</v>
      </c>
      <c r="G8" s="80"/>
      <c r="H8" s="79"/>
      <c r="I8" s="80"/>
      <c r="J8" s="79"/>
      <c r="K8" s="80"/>
      <c r="L8" s="79"/>
      <c r="M8" s="80"/>
      <c r="N8" s="79"/>
      <c r="O8" s="80"/>
      <c r="P8" s="79"/>
    </row>
    <row r="9" spans="1:16" s="10" customFormat="1" ht="28.5" x14ac:dyDescent="0.25">
      <c r="A9" s="76">
        <v>2</v>
      </c>
      <c r="B9" s="81" t="str">
        <f>Orçamento!C16</f>
        <v>INFRA-ESTRUTURA (FUNDAÇÃO)</v>
      </c>
      <c r="C9" s="78">
        <f>Orçamento!H25</f>
        <v>21191.104834199999</v>
      </c>
      <c r="D9" s="79">
        <f t="shared" ref="D9:D19" si="0">((C9*100)/$C$21)</f>
        <v>9.5379541538096522</v>
      </c>
      <c r="E9" s="80">
        <f>0.5*C9</f>
        <v>10595.5524171</v>
      </c>
      <c r="F9" s="79">
        <v>50</v>
      </c>
      <c r="G9" s="80">
        <f>0.5*C9</f>
        <v>10595.5524171</v>
      </c>
      <c r="H9" s="79">
        <v>50</v>
      </c>
      <c r="I9" s="80"/>
      <c r="J9" s="79"/>
      <c r="K9" s="80"/>
      <c r="L9" s="79"/>
      <c r="M9" s="80"/>
      <c r="N9" s="79"/>
      <c r="O9" s="80"/>
      <c r="P9" s="79"/>
    </row>
    <row r="10" spans="1:16" s="10" customFormat="1" ht="28.5" x14ac:dyDescent="0.25">
      <c r="A10" s="76">
        <v>3</v>
      </c>
      <c r="B10" s="81" t="str">
        <f>Orçamento!C27</f>
        <v>SUPRA-ESTRUTURA (PILARES E VIGAS) 2</v>
      </c>
      <c r="C10" s="78">
        <f>Orçamento!H33</f>
        <v>6846.6697326000003</v>
      </c>
      <c r="D10" s="79">
        <f t="shared" si="0"/>
        <v>3.0816336631218548</v>
      </c>
      <c r="E10" s="80"/>
      <c r="F10" s="79"/>
      <c r="G10" s="80">
        <f>0.6*C10</f>
        <v>4108.00183956</v>
      </c>
      <c r="H10" s="79">
        <v>60</v>
      </c>
      <c r="I10" s="80">
        <f>0.4*C10</f>
        <v>2738.6678930400003</v>
      </c>
      <c r="J10" s="79">
        <v>40</v>
      </c>
      <c r="K10" s="80"/>
      <c r="L10" s="79"/>
      <c r="M10" s="80"/>
      <c r="N10" s="79"/>
      <c r="O10" s="80"/>
      <c r="P10" s="79"/>
    </row>
    <row r="11" spans="1:16" s="10" customFormat="1" ht="28.5" x14ac:dyDescent="0.25">
      <c r="A11" s="76">
        <v>4</v>
      </c>
      <c r="B11" s="81" t="str">
        <f>Orçamento!C35</f>
        <v>VEDAÇÃO, PINTURA E REVESTIMENTOS</v>
      </c>
      <c r="C11" s="78">
        <f>Orçamento!H46</f>
        <v>56555.902711200004</v>
      </c>
      <c r="D11" s="79">
        <f t="shared" si="0"/>
        <v>25.455379103980022</v>
      </c>
      <c r="E11" s="80"/>
      <c r="F11" s="79"/>
      <c r="G11" s="80"/>
      <c r="H11" s="79"/>
      <c r="I11" s="80">
        <f>0.4*C11</f>
        <v>22622.361084480002</v>
      </c>
      <c r="J11" s="79">
        <v>40</v>
      </c>
      <c r="K11" s="80">
        <f>0.4*C11</f>
        <v>22622.361084480002</v>
      </c>
      <c r="L11" s="79">
        <v>40</v>
      </c>
      <c r="M11" s="80">
        <f>0.2*C11</f>
        <v>11311.180542240001</v>
      </c>
      <c r="N11" s="79">
        <v>20</v>
      </c>
      <c r="O11" s="80"/>
      <c r="P11" s="79"/>
    </row>
    <row r="12" spans="1:16" s="10" customFormat="1" ht="16.5" x14ac:dyDescent="0.25">
      <c r="A12" s="76">
        <v>5</v>
      </c>
      <c r="B12" s="77" t="str">
        <f>Orçamento!C48</f>
        <v>PISOS</v>
      </c>
      <c r="C12" s="78">
        <f>Orçamento!H56</f>
        <v>28057.296573019998</v>
      </c>
      <c r="D12" s="79">
        <f t="shared" si="0"/>
        <v>12.628374522569253</v>
      </c>
      <c r="E12" s="80"/>
      <c r="F12" s="79"/>
      <c r="G12" s="80"/>
      <c r="H12" s="79"/>
      <c r="I12" s="80"/>
      <c r="J12" s="79"/>
      <c r="K12" s="80">
        <f>0.4*C12</f>
        <v>11222.918629207999</v>
      </c>
      <c r="L12" s="79">
        <v>40</v>
      </c>
      <c r="M12" s="80">
        <f>0.6*C12</f>
        <v>16834.377943811996</v>
      </c>
      <c r="N12" s="79">
        <v>60</v>
      </c>
      <c r="O12" s="80"/>
      <c r="P12" s="79"/>
    </row>
    <row r="13" spans="1:16" s="10" customFormat="1" ht="28.5" x14ac:dyDescent="0.25">
      <c r="A13" s="76">
        <v>6</v>
      </c>
      <c r="B13" s="81" t="str">
        <f>Orçamento!C58</f>
        <v>PORTÃO DE ENTRADA PARA O CORPO DE BOMBEIROS</v>
      </c>
      <c r="C13" s="78">
        <f>Orçamento!H60</f>
        <v>7023.6479880000006</v>
      </c>
      <c r="D13" s="79">
        <f t="shared" si="0"/>
        <v>3.1612902218257775</v>
      </c>
      <c r="E13" s="80">
        <f>0.8*C13</f>
        <v>5618.918390400001</v>
      </c>
      <c r="F13" s="79">
        <v>80</v>
      </c>
      <c r="G13" s="80">
        <f>0.2*C13</f>
        <v>1404.7295976000003</v>
      </c>
      <c r="H13" s="79">
        <v>20</v>
      </c>
      <c r="I13" s="80"/>
      <c r="J13" s="79"/>
      <c r="K13" s="80"/>
      <c r="L13" s="79"/>
      <c r="M13" s="80"/>
      <c r="N13" s="79"/>
      <c r="O13" s="80"/>
      <c r="P13" s="79"/>
    </row>
    <row r="14" spans="1:16" s="10" customFormat="1" ht="16.5" x14ac:dyDescent="0.25">
      <c r="A14" s="76">
        <v>7</v>
      </c>
      <c r="B14" s="77" t="str">
        <f>Orçamento!C62</f>
        <v>INSTALAÇÕES ELÉTRICAS</v>
      </c>
      <c r="C14" s="78">
        <f>Orçamento!H75</f>
        <v>3333.4121260000002</v>
      </c>
      <c r="D14" s="79">
        <f t="shared" si="0"/>
        <v>1.5003432941462036</v>
      </c>
      <c r="E14" s="80"/>
      <c r="F14" s="79"/>
      <c r="G14" s="80"/>
      <c r="H14" s="79"/>
      <c r="I14" s="80"/>
      <c r="J14" s="79"/>
      <c r="K14" s="80">
        <f>0.8*C14</f>
        <v>2666.7297008000005</v>
      </c>
      <c r="L14" s="79">
        <v>80</v>
      </c>
      <c r="M14" s="80">
        <f>0.2*C14</f>
        <v>666.68242520000013</v>
      </c>
      <c r="N14" s="79">
        <v>20</v>
      </c>
      <c r="O14" s="80"/>
      <c r="P14" s="79"/>
    </row>
    <row r="15" spans="1:16" s="10" customFormat="1" ht="16.5" x14ac:dyDescent="0.25">
      <c r="A15" s="76">
        <v>8</v>
      </c>
      <c r="B15" s="77" t="str">
        <f>Orçamento!C77</f>
        <v>COBERTURA</v>
      </c>
      <c r="C15" s="78">
        <f>Orçamento!H82</f>
        <v>10806.734211999999</v>
      </c>
      <c r="D15" s="79">
        <f t="shared" si="0"/>
        <v>4.86402838704816</v>
      </c>
      <c r="E15" s="80"/>
      <c r="F15" s="79"/>
      <c r="G15" s="80"/>
      <c r="H15" s="79"/>
      <c r="I15" s="80"/>
      <c r="J15" s="79"/>
      <c r="K15" s="80"/>
      <c r="L15" s="79"/>
      <c r="M15" s="80">
        <f>0.5*C15</f>
        <v>5403.3671059999997</v>
      </c>
      <c r="N15" s="79">
        <v>50</v>
      </c>
      <c r="O15" s="80">
        <f>0.5*C15</f>
        <v>5403.3671059999997</v>
      </c>
      <c r="P15" s="79">
        <v>50</v>
      </c>
    </row>
    <row r="16" spans="1:16" s="10" customFormat="1" ht="16.5" x14ac:dyDescent="0.25">
      <c r="A16" s="76">
        <v>9</v>
      </c>
      <c r="B16" s="77" t="str">
        <f>Orçamento!C84</f>
        <v>ESQUADRIAS</v>
      </c>
      <c r="C16" s="78">
        <f>Orçamento!H87</f>
        <v>26424.317821599998</v>
      </c>
      <c r="D16" s="79">
        <f t="shared" si="0"/>
        <v>11.893383280392367</v>
      </c>
      <c r="E16" s="80"/>
      <c r="F16" s="79"/>
      <c r="G16" s="80"/>
      <c r="H16" s="79"/>
      <c r="I16" s="80"/>
      <c r="J16" s="79"/>
      <c r="K16" s="80"/>
      <c r="L16" s="79"/>
      <c r="M16" s="80"/>
      <c r="N16" s="79"/>
      <c r="O16" s="80">
        <f>C16</f>
        <v>26424.317821599998</v>
      </c>
      <c r="P16" s="79">
        <v>100</v>
      </c>
    </row>
    <row r="17" spans="1:16" s="10" customFormat="1" ht="16.5" x14ac:dyDescent="0.25">
      <c r="A17" s="76">
        <v>10</v>
      </c>
      <c r="B17" s="77" t="str">
        <f>Orçamento!C89</f>
        <v>ALAMBRADO E ESCADA</v>
      </c>
      <c r="C17" s="78">
        <f>Orçamento!H92</f>
        <v>16110.15434904</v>
      </c>
      <c r="D17" s="79">
        <f t="shared" si="0"/>
        <v>7.251057214532513</v>
      </c>
      <c r="E17" s="80">
        <f>0.8*C17</f>
        <v>12888.123479232001</v>
      </c>
      <c r="F17" s="79">
        <v>80</v>
      </c>
      <c r="G17" s="80">
        <f>0.2*C17</f>
        <v>3222.0308698080003</v>
      </c>
      <c r="H17" s="79">
        <v>20</v>
      </c>
      <c r="I17" s="80"/>
      <c r="J17" s="79"/>
      <c r="K17" s="80"/>
      <c r="L17" s="79"/>
      <c r="M17" s="80"/>
      <c r="N17" s="79"/>
      <c r="O17" s="80"/>
      <c r="P17" s="79"/>
    </row>
    <row r="18" spans="1:16" s="10" customFormat="1" ht="16.5" x14ac:dyDescent="0.25">
      <c r="A18" s="76">
        <v>11</v>
      </c>
      <c r="B18" s="77" t="str">
        <f>Orçamento!C94</f>
        <v>FORROS</v>
      </c>
      <c r="C18" s="78">
        <f>Orçamento!H96</f>
        <v>14865.657017999998</v>
      </c>
      <c r="D18" s="79">
        <f t="shared" si="0"/>
        <v>6.6909184874171022</v>
      </c>
      <c r="E18" s="80"/>
      <c r="F18" s="79"/>
      <c r="G18" s="80"/>
      <c r="H18" s="79"/>
      <c r="I18" s="80">
        <f>0.2*C18</f>
        <v>2973.1314035999999</v>
      </c>
      <c r="J18" s="79">
        <v>20</v>
      </c>
      <c r="K18" s="80">
        <f>0.6*C18</f>
        <v>8919.3942107999992</v>
      </c>
      <c r="L18" s="79">
        <v>60</v>
      </c>
      <c r="M18" s="80">
        <f>0.2*C18</f>
        <v>2973.1314035999999</v>
      </c>
      <c r="N18" s="79">
        <v>20</v>
      </c>
      <c r="O18" s="80"/>
      <c r="P18" s="79"/>
    </row>
    <row r="19" spans="1:16" s="10" customFormat="1" ht="16.5" x14ac:dyDescent="0.25">
      <c r="A19" s="76">
        <v>12</v>
      </c>
      <c r="B19" s="77" t="str">
        <f>Orçamento!C98</f>
        <v>COBERTURA METÁLICA</v>
      </c>
      <c r="C19" s="78">
        <f>Orçamento!H103</f>
        <v>30204.970703999999</v>
      </c>
      <c r="D19" s="79">
        <f t="shared" si="0"/>
        <v>13.595026217177963</v>
      </c>
      <c r="E19" s="80"/>
      <c r="F19" s="79"/>
      <c r="G19" s="80"/>
      <c r="H19" s="79"/>
      <c r="I19" s="80"/>
      <c r="J19" s="79"/>
      <c r="K19" s="80"/>
      <c r="L19" s="79"/>
      <c r="M19" s="80">
        <f>0.3*C19</f>
        <v>9061.4912112000002</v>
      </c>
      <c r="N19" s="79">
        <v>30</v>
      </c>
      <c r="O19" s="80">
        <f>0.7*C19</f>
        <v>21143.479492799997</v>
      </c>
      <c r="P19" s="79">
        <v>70</v>
      </c>
    </row>
    <row r="20" spans="1:16" ht="17.25" thickBot="1" x14ac:dyDescent="0.35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</row>
    <row r="21" spans="1:16" ht="16.5" x14ac:dyDescent="0.3">
      <c r="A21" s="86"/>
      <c r="B21" s="87" t="s">
        <v>81</v>
      </c>
      <c r="C21" s="88">
        <f>SUM(C8:C20)</f>
        <v>222176.62710966001</v>
      </c>
      <c r="D21" s="89">
        <f>SUM(D8:D20)</f>
        <v>100</v>
      </c>
      <c r="E21" s="88">
        <f>SUM(E8:E19)</f>
        <v>29859.353326732002</v>
      </c>
      <c r="F21" s="89">
        <f>((E21*100)/C21)</f>
        <v>13.439466479970589</v>
      </c>
      <c r="G21" s="88">
        <f>SUM(G8:G19)</f>
        <v>19330.314724068001</v>
      </c>
      <c r="H21" s="89">
        <f>((G21*100)/C21)</f>
        <v>8.700426762049597</v>
      </c>
      <c r="I21" s="88">
        <f>SUM(I8:I19)</f>
        <v>28334.160381120004</v>
      </c>
      <c r="J21" s="89">
        <f>((I21*100)/C21)</f>
        <v>12.752988804324172</v>
      </c>
      <c r="K21" s="88">
        <f>SUM(K8:K19)</f>
        <v>45431.403625288003</v>
      </c>
      <c r="L21" s="89">
        <f>((K21*100)/C21)</f>
        <v>20.448327178386933</v>
      </c>
      <c r="M21" s="88">
        <f>SUM(M8:M19)</f>
        <v>46250.230632051993</v>
      </c>
      <c r="N21" s="89">
        <f>((M21*100)/C21)</f>
        <v>20.816874949327683</v>
      </c>
      <c r="O21" s="88">
        <f>SUM(O8:O19)</f>
        <v>52971.164420399997</v>
      </c>
      <c r="P21" s="90">
        <f>((O21*100)/C21)</f>
        <v>23.841915825941022</v>
      </c>
    </row>
    <row r="22" spans="1:16" ht="17.25" thickBot="1" x14ac:dyDescent="0.35">
      <c r="A22" s="91"/>
      <c r="B22" s="92" t="s">
        <v>82</v>
      </c>
      <c r="C22" s="92"/>
      <c r="D22" s="92"/>
      <c r="E22" s="83">
        <f>E21</f>
        <v>29859.353326732002</v>
      </c>
      <c r="F22" s="84">
        <v>8.2899999999999991</v>
      </c>
      <c r="G22" s="83">
        <f>E22+G21</f>
        <v>49189.668050799999</v>
      </c>
      <c r="H22" s="84">
        <f>((G22*100)/C21)</f>
        <v>22.139893242020186</v>
      </c>
      <c r="I22" s="83">
        <f>G22+I21</f>
        <v>77523.828431920003</v>
      </c>
      <c r="J22" s="84">
        <f t="shared" ref="J22:P22" si="1">(H22+J21)</f>
        <v>34.892882046344354</v>
      </c>
      <c r="K22" s="83">
        <f>I22+K21</f>
        <v>122955.23205720801</v>
      </c>
      <c r="L22" s="84">
        <f t="shared" si="1"/>
        <v>55.341209224731287</v>
      </c>
      <c r="M22" s="83">
        <f>K22+M21</f>
        <v>169205.46268925999</v>
      </c>
      <c r="N22" s="84">
        <f t="shared" si="1"/>
        <v>76.15808417405897</v>
      </c>
      <c r="O22" s="83">
        <f>M22+O21</f>
        <v>222176.62710965998</v>
      </c>
      <c r="P22" s="85">
        <f t="shared" si="1"/>
        <v>100</v>
      </c>
    </row>
    <row r="26" spans="1:16" x14ac:dyDescent="0.25">
      <c r="J26" s="6"/>
      <c r="K26" s="6"/>
      <c r="L26" s="6"/>
      <c r="M26" s="6"/>
      <c r="N26" s="6"/>
    </row>
    <row r="27" spans="1:16" x14ac:dyDescent="0.25">
      <c r="K27" s="118" t="s">
        <v>192</v>
      </c>
      <c r="L27" s="118"/>
      <c r="M27" s="118"/>
    </row>
    <row r="28" spans="1:16" x14ac:dyDescent="0.25">
      <c r="K28" s="118" t="s">
        <v>193</v>
      </c>
      <c r="L28" s="118"/>
      <c r="M28" s="118"/>
    </row>
  </sheetData>
  <mergeCells count="13">
    <mergeCell ref="K27:M27"/>
    <mergeCell ref="K28:M28"/>
    <mergeCell ref="C1:P1"/>
    <mergeCell ref="C2:P2"/>
    <mergeCell ref="C3:P3"/>
    <mergeCell ref="C4:P4"/>
    <mergeCell ref="C6:D6"/>
    <mergeCell ref="E6:F6"/>
    <mergeCell ref="G6:H6"/>
    <mergeCell ref="I6:J6"/>
    <mergeCell ref="K6:L6"/>
    <mergeCell ref="M6:N6"/>
    <mergeCell ref="O6:P6"/>
  </mergeCells>
  <pageMargins left="0.511811024" right="0.511811024" top="0.78740157499999996" bottom="0.78740157499999996" header="0.31496062000000002" footer="0.31496062000000002"/>
  <pageSetup paperSize="9" scale="6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view="pageBreakPreview" zoomScale="60" zoomScaleNormal="100" workbookViewId="0">
      <selection activeCell="I21" sqref="I21"/>
    </sheetView>
  </sheetViews>
  <sheetFormatPr defaultRowHeight="15" x14ac:dyDescent="0.25"/>
  <cols>
    <col min="1" max="1" width="10" customWidth="1"/>
    <col min="2" max="2" width="42.140625" customWidth="1"/>
    <col min="4" max="4" width="12.85546875" bestFit="1" customWidth="1"/>
    <col min="5" max="5" width="7.85546875" bestFit="1" customWidth="1"/>
    <col min="6" max="6" width="11.7109375" bestFit="1" customWidth="1"/>
  </cols>
  <sheetData>
    <row r="1" spans="1:12" ht="15.75" thickBot="1" x14ac:dyDescent="0.3">
      <c r="A1" s="128" t="s">
        <v>195</v>
      </c>
      <c r="B1" s="129"/>
      <c r="C1" s="129"/>
      <c r="D1" s="129"/>
      <c r="E1" s="129"/>
      <c r="F1" s="130"/>
    </row>
    <row r="2" spans="1:12" ht="15.75" thickBot="1" x14ac:dyDescent="0.3">
      <c r="A2" s="4"/>
      <c r="B2" s="4"/>
      <c r="C2" s="4"/>
      <c r="D2" s="4"/>
      <c r="E2" s="4"/>
      <c r="F2" s="4"/>
      <c r="L2">
        <f>0.83*0.28</f>
        <v>0.23240000000000002</v>
      </c>
    </row>
    <row r="3" spans="1:12" x14ac:dyDescent="0.25">
      <c r="A3" s="102" t="s">
        <v>87</v>
      </c>
      <c r="B3" s="103" t="s">
        <v>168</v>
      </c>
      <c r="C3" s="103" t="s">
        <v>169</v>
      </c>
      <c r="D3" s="103" t="s">
        <v>171</v>
      </c>
      <c r="E3" s="103" t="s">
        <v>170</v>
      </c>
      <c r="F3" s="104" t="s">
        <v>172</v>
      </c>
      <c r="L3">
        <f>0.67*0.28</f>
        <v>0.18760000000000002</v>
      </c>
    </row>
    <row r="4" spans="1:12" x14ac:dyDescent="0.25">
      <c r="A4" s="94" t="s">
        <v>17</v>
      </c>
      <c r="B4" s="8" t="s">
        <v>173</v>
      </c>
      <c r="C4" s="54" t="s">
        <v>15</v>
      </c>
      <c r="D4" s="54">
        <v>0.126</v>
      </c>
      <c r="E4" s="54">
        <v>549.89</v>
      </c>
      <c r="F4" s="95">
        <f>D4*E4</f>
        <v>69.286140000000003</v>
      </c>
      <c r="L4">
        <f>0.5*0.28</f>
        <v>0.14000000000000001</v>
      </c>
    </row>
    <row r="5" spans="1:12" s="10" customFormat="1" ht="45" x14ac:dyDescent="0.25">
      <c r="A5" s="96">
        <v>94965</v>
      </c>
      <c r="B5" s="35" t="s">
        <v>174</v>
      </c>
      <c r="C5" s="11" t="s">
        <v>16</v>
      </c>
      <c r="D5" s="11">
        <v>0.126</v>
      </c>
      <c r="E5" s="11">
        <v>297.37</v>
      </c>
      <c r="F5" s="97">
        <f t="shared" ref="F5:F7" si="0">D5*E5</f>
        <v>37.468620000000001</v>
      </c>
      <c r="L5" s="10">
        <f>0.33*0.28</f>
        <v>9.240000000000001E-2</v>
      </c>
    </row>
    <row r="6" spans="1:12" ht="45" x14ac:dyDescent="0.25">
      <c r="A6" s="96">
        <v>92873</v>
      </c>
      <c r="B6" s="33" t="s">
        <v>175</v>
      </c>
      <c r="C6" s="11" t="s">
        <v>16</v>
      </c>
      <c r="D6" s="11">
        <v>0.126</v>
      </c>
      <c r="E6" s="11">
        <v>198.6</v>
      </c>
      <c r="F6" s="97">
        <f t="shared" si="0"/>
        <v>25.023599999999998</v>
      </c>
      <c r="L6">
        <f>0.17*0.28</f>
        <v>4.760000000000001E-2</v>
      </c>
    </row>
    <row r="7" spans="1:12" s="50" customFormat="1" ht="90.75" thickBot="1" x14ac:dyDescent="0.3">
      <c r="A7" s="98">
        <v>99837</v>
      </c>
      <c r="B7" s="99" t="s">
        <v>176</v>
      </c>
      <c r="C7" s="100" t="s">
        <v>19</v>
      </c>
      <c r="D7" s="100">
        <v>3.3</v>
      </c>
      <c r="E7" s="100">
        <v>406.18</v>
      </c>
      <c r="F7" s="101">
        <f t="shared" si="0"/>
        <v>1340.394</v>
      </c>
      <c r="L7" s="50">
        <f>SUM(L2:L6)</f>
        <v>0.70000000000000007</v>
      </c>
    </row>
    <row r="8" spans="1:12" ht="15.75" thickBot="1" x14ac:dyDescent="0.3">
      <c r="A8" s="51"/>
      <c r="B8" s="52" t="s">
        <v>22</v>
      </c>
      <c r="C8" s="52"/>
      <c r="D8" s="52"/>
      <c r="E8" s="52"/>
      <c r="F8" s="53">
        <f>SUM(F4:F7)</f>
        <v>1472.17236</v>
      </c>
      <c r="L8">
        <f>0.7*0.05</f>
        <v>3.4999999999999996E-2</v>
      </c>
    </row>
    <row r="9" spans="1:12" x14ac:dyDescent="0.25">
      <c r="L9">
        <f>L8*2</f>
        <v>6.9999999999999993E-2</v>
      </c>
    </row>
    <row r="10" spans="1:12" x14ac:dyDescent="0.25">
      <c r="L10">
        <f>L9+0.056</f>
        <v>0.126</v>
      </c>
    </row>
    <row r="11" spans="1:12" x14ac:dyDescent="0.25">
      <c r="B11" s="6"/>
    </row>
    <row r="12" spans="1:12" x14ac:dyDescent="0.25">
      <c r="B12" s="55" t="s">
        <v>192</v>
      </c>
    </row>
    <row r="13" spans="1:12" x14ac:dyDescent="0.25">
      <c r="B13" s="55" t="s">
        <v>193</v>
      </c>
    </row>
  </sheetData>
  <mergeCells count="1">
    <mergeCell ref="A1:F1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view="pageBreakPreview" zoomScale="60" zoomScaleNormal="100" workbookViewId="0">
      <selection activeCell="D24" sqref="D24"/>
    </sheetView>
  </sheetViews>
  <sheetFormatPr defaultRowHeight="15" x14ac:dyDescent="0.25"/>
  <cols>
    <col min="1" max="1" width="13" customWidth="1"/>
    <col min="2" max="2" width="44.28515625" customWidth="1"/>
    <col min="3" max="3" width="9.85546875" customWidth="1"/>
    <col min="4" max="4" width="14" customWidth="1"/>
    <col min="5" max="5" width="12.5703125" customWidth="1"/>
    <col min="6" max="6" width="17.140625" customWidth="1"/>
  </cols>
  <sheetData>
    <row r="1" spans="1:6" ht="15.75" thickBot="1" x14ac:dyDescent="0.3">
      <c r="A1" s="128" t="s">
        <v>194</v>
      </c>
      <c r="B1" s="129"/>
      <c r="C1" s="129"/>
      <c r="D1" s="129"/>
      <c r="E1" s="129"/>
      <c r="F1" s="130"/>
    </row>
    <row r="3" spans="1:6" x14ac:dyDescent="0.25">
      <c r="A3" s="28" t="s">
        <v>87</v>
      </c>
      <c r="B3" s="29" t="s">
        <v>168</v>
      </c>
      <c r="C3" s="28" t="s">
        <v>169</v>
      </c>
      <c r="D3" s="28" t="s">
        <v>171</v>
      </c>
      <c r="E3" s="28" t="s">
        <v>170</v>
      </c>
      <c r="F3" s="28" t="s">
        <v>172</v>
      </c>
    </row>
    <row r="4" spans="1:6" x14ac:dyDescent="0.25">
      <c r="A4" s="49" t="s">
        <v>17</v>
      </c>
      <c r="B4" s="8" t="s">
        <v>173</v>
      </c>
      <c r="C4" s="49" t="s">
        <v>15</v>
      </c>
      <c r="D4" s="49">
        <v>0.15</v>
      </c>
      <c r="E4" s="49">
        <v>549.89</v>
      </c>
      <c r="F4" s="7">
        <f>D4*E4</f>
        <v>82.483499999999992</v>
      </c>
    </row>
    <row r="5" spans="1:6" ht="45" customHeight="1" x14ac:dyDescent="0.25">
      <c r="A5" s="11">
        <v>94965</v>
      </c>
      <c r="B5" s="35" t="s">
        <v>174</v>
      </c>
      <c r="C5" s="11" t="s">
        <v>16</v>
      </c>
      <c r="D5" s="11">
        <v>0.15</v>
      </c>
      <c r="E5" s="11">
        <v>297.37</v>
      </c>
      <c r="F5" s="56">
        <f t="shared" ref="F5:F7" si="0">D5*E5</f>
        <v>44.605499999999999</v>
      </c>
    </row>
    <row r="6" spans="1:6" ht="42.75" customHeight="1" x14ac:dyDescent="0.25">
      <c r="A6" s="11">
        <v>92873</v>
      </c>
      <c r="B6" s="33" t="s">
        <v>175</v>
      </c>
      <c r="C6" s="11" t="s">
        <v>16</v>
      </c>
      <c r="D6" s="11">
        <v>0.15</v>
      </c>
      <c r="E6" s="11">
        <v>198.6</v>
      </c>
      <c r="F6" s="56">
        <f t="shared" si="0"/>
        <v>29.79</v>
      </c>
    </row>
    <row r="7" spans="1:6" ht="15.75" thickBot="1" x14ac:dyDescent="0.3">
      <c r="A7" s="100">
        <v>99837</v>
      </c>
      <c r="B7" s="99" t="s">
        <v>182</v>
      </c>
      <c r="C7" s="100" t="s">
        <v>2</v>
      </c>
      <c r="D7" s="100">
        <v>2.65</v>
      </c>
      <c r="E7" s="100">
        <v>406.18</v>
      </c>
      <c r="F7" s="105">
        <f t="shared" si="0"/>
        <v>1076.377</v>
      </c>
    </row>
    <row r="8" spans="1:6" ht="15.75" thickBot="1" x14ac:dyDescent="0.3">
      <c r="A8" s="51"/>
      <c r="B8" s="52" t="s">
        <v>22</v>
      </c>
      <c r="C8" s="52"/>
      <c r="D8" s="52"/>
      <c r="E8" s="52"/>
      <c r="F8" s="53">
        <f>SUM(F4:F7)</f>
        <v>1233.2559999999999</v>
      </c>
    </row>
    <row r="11" spans="1:6" x14ac:dyDescent="0.25">
      <c r="B11" s="6"/>
    </row>
    <row r="12" spans="1:6" x14ac:dyDescent="0.25">
      <c r="B12" s="55" t="s">
        <v>192</v>
      </c>
    </row>
    <row r="13" spans="1:6" x14ac:dyDescent="0.25">
      <c r="B13" s="55" t="s">
        <v>193</v>
      </c>
    </row>
  </sheetData>
  <mergeCells count="1">
    <mergeCell ref="A1:F1"/>
  </mergeCells>
  <pageMargins left="0.511811024" right="0.511811024" top="0.78740157499999996" bottom="0.78740157499999996" header="0.31496062000000002" footer="0.31496062000000002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Orçamento</vt:lpstr>
      <vt:lpstr>Cronograma</vt:lpstr>
      <vt:lpstr>COMP001</vt:lpstr>
      <vt:lpstr>COMP002</vt:lpstr>
      <vt:lpstr>COMP001!Area_de_impressao</vt:lpstr>
      <vt:lpstr>COMP002!Area_de_impressao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2019-12-04T12:04:09Z</dcterms:modified>
</cp:coreProperties>
</file>