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450" activeTab="1"/>
  </bookViews>
  <sheets>
    <sheet name="planilha" sheetId="1" r:id="rId1"/>
    <sheet name="cronograma" sheetId="4" r:id="rId2"/>
    <sheet name="BDI" sheetId="6" r:id="rId3"/>
  </sheets>
  <definedNames>
    <definedName name="_xlnm.Print_Area" localSheetId="2">BDI!$A$1:$N$33</definedName>
    <definedName name="_xlnm.Print_Area" localSheetId="0">planilha!$A$1:$J$56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1" l="1"/>
  <c r="B17" i="4" l="1"/>
  <c r="B16" i="4"/>
  <c r="B15" i="4"/>
  <c r="B14" i="4"/>
  <c r="B13" i="4"/>
  <c r="B12" i="4"/>
  <c r="B11" i="4"/>
  <c r="H55" i="1"/>
  <c r="H53" i="1"/>
  <c r="I45" i="1"/>
  <c r="I46" i="1"/>
  <c r="I47" i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H46" i="1"/>
  <c r="H47" i="1"/>
  <c r="H48" i="1"/>
  <c r="I48" i="1" s="1"/>
  <c r="H49" i="1"/>
  <c r="I49" i="1" s="1"/>
  <c r="H50" i="1"/>
  <c r="I50" i="1" s="1"/>
  <c r="H51" i="1"/>
  <c r="I51" i="1" s="1"/>
  <c r="H36" i="1"/>
  <c r="H31" i="1"/>
  <c r="H32" i="1"/>
  <c r="H33" i="1"/>
  <c r="H27" i="1"/>
  <c r="H28" i="1"/>
  <c r="H26" i="1"/>
  <c r="H24" i="1"/>
  <c r="I24" i="1" s="1"/>
  <c r="H23" i="1"/>
  <c r="I23" i="1"/>
  <c r="I17" i="1"/>
  <c r="I18" i="1"/>
  <c r="I19" i="1"/>
  <c r="I20" i="1"/>
  <c r="H16" i="1"/>
  <c r="H17" i="1"/>
  <c r="H18" i="1"/>
  <c r="H19" i="1"/>
  <c r="H20" i="1"/>
  <c r="H21" i="1"/>
  <c r="H15" i="1"/>
  <c r="I15" i="1" s="1"/>
  <c r="I11" i="1"/>
  <c r="J10" i="1" s="1"/>
  <c r="H12" i="1"/>
  <c r="I12" i="1" s="1"/>
  <c r="H11" i="1"/>
  <c r="F21" i="1"/>
  <c r="F18" i="1"/>
  <c r="C10" i="4" l="1"/>
  <c r="D10" i="4" s="1"/>
  <c r="J22" i="1"/>
  <c r="C12" i="4" s="1"/>
  <c r="E12" i="4" s="1"/>
  <c r="H34" i="1"/>
  <c r="I21" i="1" l="1"/>
  <c r="J13" i="1" s="1"/>
  <c r="I28" i="1"/>
  <c r="I27" i="1"/>
  <c r="I26" i="1"/>
  <c r="C11" i="4" l="1"/>
  <c r="D11" i="4" s="1"/>
  <c r="J25" i="1"/>
  <c r="C13" i="4" s="1"/>
  <c r="H30" i="1"/>
  <c r="I30" i="1" s="1"/>
  <c r="G13" i="4" l="1"/>
  <c r="F13" i="4"/>
  <c r="I53" i="1"/>
  <c r="I36" i="1"/>
  <c r="J34" i="1" s="1"/>
  <c r="C15" i="4" s="1"/>
  <c r="H15" i="4" s="1"/>
  <c r="I32" i="1"/>
  <c r="J29" i="1" s="1"/>
  <c r="I33" i="1"/>
  <c r="I31" i="1"/>
  <c r="C14" i="4" l="1"/>
  <c r="J52" i="1"/>
  <c r="C16" i="4" s="1"/>
  <c r="I16" i="4" s="1"/>
  <c r="H14" i="4" l="1"/>
  <c r="G14" i="4"/>
  <c r="B10" i="4"/>
  <c r="I55" i="1" l="1"/>
  <c r="J54" i="1" s="1"/>
  <c r="C17" i="4" l="1"/>
  <c r="I17" i="4" s="1"/>
  <c r="J56" i="1"/>
  <c r="I18" i="4"/>
  <c r="D18" i="4"/>
  <c r="G18" i="4"/>
  <c r="C22" i="4" l="1"/>
  <c r="D19" i="4" s="1"/>
  <c r="H18" i="4"/>
  <c r="F18" i="4"/>
  <c r="E18" i="4"/>
  <c r="D20" i="4"/>
  <c r="G19" i="4" l="1"/>
  <c r="I19" i="4"/>
  <c r="D21" i="4"/>
  <c r="F19" i="4"/>
  <c r="H19" i="4"/>
  <c r="F20" i="4"/>
  <c r="F21" i="4" s="1"/>
  <c r="G20" i="4"/>
  <c r="G21" i="4" s="1"/>
  <c r="E20" i="4"/>
  <c r="E21" i="4" s="1"/>
  <c r="H20" i="4"/>
  <c r="H21" i="4" s="1"/>
  <c r="I20" i="4"/>
  <c r="I21" i="4" s="1"/>
  <c r="E19" i="4"/>
</calcChain>
</file>

<file path=xl/sharedStrings.xml><?xml version="1.0" encoding="utf-8"?>
<sst xmlns="http://schemas.openxmlformats.org/spreadsheetml/2006/main" count="188" uniqueCount="130">
  <si>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</si>
  <si>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</si>
  <si>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</si>
  <si>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</si>
  <si>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</si>
  <si>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</si>
  <si>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</si>
  <si>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</si>
  <si>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M3</t>
  </si>
  <si>
    <t>2.1</t>
  </si>
  <si>
    <t>2.2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</si>
  <si>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</si>
  <si>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</si>
  <si>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</si>
  <si>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</si>
  <si>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</si>
  <si>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</si>
  <si>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</si>
  <si>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</si>
  <si>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</si>
  <si>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</si>
  <si>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</si>
  <si>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</si>
  <si>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</si>
  <si>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</si>
  <si>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</si>
  <si>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</si>
  <si>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</si>
  <si>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SINAPI</t>
  </si>
  <si>
    <t>3.1</t>
  </si>
  <si>
    <t>M</t>
  </si>
  <si>
    <t>MÊS 03</t>
  </si>
  <si>
    <t>MÊS 04</t>
  </si>
  <si>
    <t>MÊS 05</t>
  </si>
  <si>
    <t>MÊS 06</t>
  </si>
  <si>
    <t>3.2</t>
  </si>
  <si>
    <t>SERVIÇOS PRELIMINARES (DEMOLIÇÕES E RETIRADAS)</t>
  </si>
  <si>
    <t>103689</t>
  </si>
  <si>
    <t>FORNECIMENTO E INSTALAÇÃO DE PLACA DE OBRA COM CHAPA GALVANIZADA E ESTRUTURA DE MADEIRA. AF_03/2022_PS</t>
  </si>
  <si>
    <t>103694</t>
  </si>
  <si>
    <t>FORNECIMENTO E INSTALAÇÃO DE SUPORTE DE MADEIRA  PARA PLACAS DE SINALIZAÇÃO, EM SOLO, COM H= DE 2,5 M E SEÇÃO DE 7,5 X 7,5 CM. AF_03/2022</t>
  </si>
  <si>
    <t>UN</t>
  </si>
  <si>
    <t>INFRA ESTRUTURA</t>
  </si>
  <si>
    <t>101173</t>
  </si>
  <si>
    <t>ESTACA BROCA DE CONCRETO, DIÂMETRO DE 20CM, ESCAVAÇÃO MANUAL COM TRADO CONCHA, COM ARMADURA DE ARRANQUE. AF_05/2020</t>
  </si>
  <si>
    <t>KG</t>
  </si>
  <si>
    <t>SUPER ESTRUTURA</t>
  </si>
  <si>
    <t>COBERTURA</t>
  </si>
  <si>
    <t>ESTRUTURA TRELIÇADA DE COBERTURA, TIPO ARCO, COM LIGAÇÕES SOLDADAS, INCLUSOS PERFIS METÁLICOS, CHAPAS METÁLICAS, MÃO DE OBRA E TRANSPORTE COM GUINDASTE - FORNECIMENTO E INSTALAÇÃO. AF_01/2020_PSA</t>
  </si>
  <si>
    <t>TRAMA DE AÇO COMPOSTA POR TERÇAS PARA TELHADOS DE ATÉ 2 ÁGUAS PARA TELHA ONDULADA DE FIBROCIMENTO, METÁLICA, PLÁSTICA OU TERMOACÚSTICA, INCLUSO TRANSPORTE VERTICAL (EM KG). AF_07/2019</t>
  </si>
  <si>
    <t>PILAR METÁLICO PERFIL LAMINADO OU SOLDADO EM AÇO ESTRUTURAL, COM CONEXÕES SOLDADAS, INCLUSOS MÃO DE OBRA, TRANSPORTE E IÇAMENTO UTILIZANDO GUINDASTE - FORNECIMENTO E INSTALAÇÃO. AF_01/2020_PA</t>
  </si>
  <si>
    <t>INSTALAÇÕES ELÉTRICAS</t>
  </si>
  <si>
    <t>CABO DE COBRE FLEXÍVEL ISOLADO, 2,5 MM², ANTI-CHAMA 450/750 V, PARA CIRCUITOS TERMINAIS - FORNECIMENTO E INSTALAÇÃO. AF_12/2015</t>
  </si>
  <si>
    <t>REVESTIMENTOS E PINTURAS</t>
  </si>
  <si>
    <t>SERVIÇOS COMPLEMENTARES</t>
  </si>
  <si>
    <t>TOTAL</t>
  </si>
  <si>
    <t>ARMAÇÃO DE BLOCO, VIGA BALDRAME OU SAPATA UTILIZANDO AÇO CA-50 DE 8 MM - MONTAGEM. AF_06/2017</t>
  </si>
  <si>
    <t>TELHAMENTO COM TELHA DE AÇO/ALUMÍNIO E = 0,5 MM, COM ATÉ 2 ÁGUAS, INCLUSO IÇAMENTO. AF_07/2019</t>
  </si>
  <si>
    <t>FECHAMENTO DE OITÕES LATERAIS EM TELHA DE AÇO GALVANIZADO ONDULADO 5 MM, INCLUSO IÇAMENTO</t>
  </si>
  <si>
    <t>TUBO PVC, SÉRIE R, ÁGUA PLUVIAL, DN 100 MM, FORNECIDO E INSTALADO EM CONDUTORES VERTICAIS DE ÁGUAS PLUVIAIS. AF_06/2022</t>
  </si>
  <si>
    <t>CALHA EM CHAPA DE AÇO GALVANIZADO NÚMERO 24, DESENVOLVIMENTO DE 33 CM, INCLUSO TRANSPORTE VERTICAL. AF_07/2019</t>
  </si>
  <si>
    <t>CONTRAVENTAMENTO COM CANTONEIRAS DE AÇO, ABAS IGUAIS, COM CONEXÕES SOLDADAS, INCLUSOS MÃO DE OBRA, TRANSPORTE E IÇAMENTO UTILIZANDO TALHA MANUAL, PARA EDIFÍCIOS DE ATÉ 2 PAVIMENTOS - FORNECIMENTO E INSTALAÇÃO.AF_01/2020_PA</t>
  </si>
  <si>
    <t>ESTACAS E ARRANQUES</t>
  </si>
  <si>
    <t xml:space="preserve">REF.: SINAPI 02-2024         </t>
  </si>
  <si>
    <t>BLOCOS DE COROAMENTO</t>
  </si>
  <si>
    <t>ESTRUTURA DA COBERTURA</t>
  </si>
  <si>
    <t>ESCAVAÇÃO MANUAL PARA BLOCO DE COROAMENTO OU SAPATA (SEM ESCAVAÇÃO PARA COLOCAÇÃO DE FÔRMAS). AF_01/2024</t>
  </si>
  <si>
    <t>IMPERMEABILIZAÇÃO DE SUPERFÍCIE COM EMULSÃO ASFÁLTICA, 2 DEMÃOS. AF_09/2023</t>
  </si>
  <si>
    <t>CONTRAVENTAMENTO COM CANTONEIRAS DE AÇO, ABAS IGUAIS, COM CONEXÕES PARAFUSADAS, INCLUSOS MÃO DE OBRA, TRANSPORTE E IÇAMENTO UTILIZANDO TALHA MANUAL, PARA EDIFÍCIOS DE ATÉ 2 PAVIMENTOS - FORNECIMENTO E INSTALAÇÃO.AF_01/2020_PSA</t>
  </si>
  <si>
    <t>ORSE</t>
  </si>
  <si>
    <t>LIMPEZA GERAL</t>
  </si>
  <si>
    <t>QUADRO DE DISTRIBUIÇÃO DE ENERGIA EM PVC, DE EMBUTIR, SEM BARRAMENTO, PARA 3 DISJUNTORES - FORNECIMENTO E INSTALAÇÃO. AF_10/2020 (QDC)</t>
  </si>
  <si>
    <t>DISJUNTOR MONOPOLAR TIPO NEMA, CORRENTE NOMINAL DE 10 ATÉ 30A - FORNECIMENTO E INSTALAÇÃO. AF_10/2020</t>
  </si>
  <si>
    <t>UM</t>
  </si>
  <si>
    <t>DISJUNTOR MONOPOLAR TIPO NEMA, CORRENTE NOMINAL DE 35 ATÉ 50A - FORNECIMENTO E INSTALAÇÃO. AF_10/2020</t>
  </si>
  <si>
    <t>TOMADAS</t>
  </si>
  <si>
    <t>CONCRETAGEM DE BLOCO DE COROAMENTO OU VIGA BALDRAME, FCK 30 MPA, COM USO DE BOMBA - LANÇAMENTO, ADENSAMENTO E ACABAMENTO. AF_01/2024</t>
  </si>
  <si>
    <t>FABRICAÇÃO, MONTAGEM E DESMONTAGEM DE FÔRMA PARA VIGA BALDRAME, EM MADEIRA SERRADA, E=25 MM, 1 UTILIZAÇÃO. AF_01/2024</t>
  </si>
  <si>
    <t>2.1.1</t>
  </si>
  <si>
    <t>2.2.1</t>
  </si>
  <si>
    <t>2.2.2</t>
  </si>
  <si>
    <t>2.2.3</t>
  </si>
  <si>
    <t>2.2.4</t>
  </si>
  <si>
    <t>2.2.5</t>
  </si>
  <si>
    <t>4.1</t>
  </si>
  <si>
    <t>4.2</t>
  </si>
  <si>
    <t>4.3</t>
  </si>
  <si>
    <t>5.1</t>
  </si>
  <si>
    <t>5.2</t>
  </si>
  <si>
    <t>5.3</t>
  </si>
  <si>
    <t>5.4</t>
  </si>
  <si>
    <t>6.1</t>
  </si>
  <si>
    <t>ELETRODUTOS E FIAÇÃO</t>
  </si>
  <si>
    <t>LUMINÁRIAS</t>
  </si>
  <si>
    <t>QUADROS E DISJUNTORES</t>
  </si>
  <si>
    <t>ref.:97601</t>
  </si>
  <si>
    <t>REFLETOR EM ALUMÍNIO, DE SUPORTE E ALÇA, COM LÂMPADA LED DE 250 W, COM REATOR ALTO FATOR DE POTÊNCIA - FORNECIMENTO E INSTALAÇÃO. AF_02/2020</t>
  </si>
  <si>
    <t>ELETRODUTO FLEXÍVEL CORRUGADO, PVC, DN 25 MM (3/4"), PARA CIRCUITOS TERMINAIS, INSTALADO EM FORRO - FORNECIMENTO E INSTALAÇÃO. AF_03/2023</t>
  </si>
  <si>
    <t>6.2</t>
  </si>
  <si>
    <t>6.3</t>
  </si>
  <si>
    <t>6.4</t>
  </si>
  <si>
    <t>6.1.1</t>
  </si>
  <si>
    <t>6.1.2</t>
  </si>
  <si>
    <t>6.1.3</t>
  </si>
  <si>
    <t>6.1.4</t>
  </si>
  <si>
    <t>CABO DE COBRE FLEXÍVEL ISOLADO, 4 MM², ANTI-CHAMA 450/750 V, PARA CIRCUITOS TERMINAIS - FORNECIMENTO E INSTALAÇÃO. AF_03/2023</t>
  </si>
  <si>
    <t>CABO DE COBRE FLEXÍVEL ISOLADO, 6 MM², ANTI-CHAMA 450/750 V, PARA CIRCUITOS TERMINAIS - FORNECIMENTO E INSTALAÇÃO. AF_03/2023</t>
  </si>
  <si>
    <t>6.2.1</t>
  </si>
  <si>
    <t>UD</t>
  </si>
  <si>
    <t>TOMADA ALTA DE EMBUTIR (1 MÓDULO), 2P+T 10 A, INCLUINDO SUPORTE E PLACA - FORNECIMENTO E INSTALAÇÃO. AF_03/2023</t>
  </si>
  <si>
    <t>6.1.5</t>
  </si>
  <si>
    <t>ELETRODUTO FLEXÍVEL CORRUGADO, PVC, DN 32 MM (1"), PARA CIRCUITOS TERMINAIS, INSTALADO EM PAREDE - FORNECIMENTO E INSTALAÇÃO. AF_03/2023</t>
  </si>
  <si>
    <t>6.3.1</t>
  </si>
  <si>
    <t>6.4.1</t>
  </si>
  <si>
    <t>6.4.2</t>
  </si>
  <si>
    <t>6.4.3</t>
  </si>
  <si>
    <t>6.4.4</t>
  </si>
  <si>
    <t>6.4.5</t>
  </si>
  <si>
    <t>6.4.6</t>
  </si>
  <si>
    <t>DEMOLIÇÃO DE ALVENARIA DE BLOCO FURADO, DE FORMA MANUAL, COM REAPROVEITAMENTO. AF_09/2023</t>
  </si>
  <si>
    <t>DISJUNTOR BIPOLAR TIPO DIN, CORRENTE NOMINAL DE 50A - FORNECIMENTO E INSTALAÇÃO. AF_10/2020</t>
  </si>
  <si>
    <t>ENTRADA DE ENERGIA ELÉTRICA, AÉREA, BIFÁSICA, COM CAIXA DE EMBUTIR, CABO DE 10 MM2 E DISJUNTOR DIN 50A (NÃO INCLUSO O POSTE DE CONCRETO). AF_07/2020_PS</t>
  </si>
  <si>
    <t>PINTURA COM TINTA ALQUÍDICA DE FUNDO (TIPO ZARCÃO) PULVERIZADA SOBRE PERFIL METÁLICO EXECUTADO EM FÁBRICA (POR DEMÃO). AF_01/2020_PE</t>
  </si>
  <si>
    <t>7.1</t>
  </si>
  <si>
    <t>8.1</t>
  </si>
  <si>
    <t>COBERTURA METALICA PARA QUADRA DA ESCOLA JORGINA BATISTA DE PAULA</t>
  </si>
  <si>
    <t>DISTRITO DA TRIOLÂNDIA</t>
  </si>
  <si>
    <t>PROJETO :</t>
  </si>
  <si>
    <t>COBERTURA METÁLICA QUADRA ESCOLA JORGINA BATISTA DE PAULA</t>
  </si>
  <si>
    <t>DISTRITO TRIOLÂNDIA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</si>
</sst>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\ ;&quot; (&quot;#,##0.00\);&quot; -&quot;#\ ;@\ "/>
    <numFmt numFmtId="166" formatCode="#,##0.00\ ;[Red]\(#,##0.00\)"/>
    <numFmt numFmtId="167" formatCode="&quot;R$&quot;\ #,##0.00"/>
    <numFmt numFmtId="168" formatCode="_(&quot;R$ &quot;* #,##0.00_);_(&quot;R$ &quot;* \(#,##0.00\);_(&quot;R$ &quot;* &quot;-&quot;??_);_(@_)"/>
  </numFmts>
  <fonts count="26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</font>
    <font>
      <sz val="10"/>
      <name val="Courier New"/>
      <family val="3"/>
    </font>
    <font>
      <sz val="11"/>
      <color indexed="62"/>
      <name val="Calibri"/>
      <family val="2"/>
    </font>
    <font>
      <sz val="11"/>
      <name val="Calibri"/>
      <family val="2"/>
    </font>
    <font>
      <sz val="11"/>
      <color rgb="FFFFC000"/>
      <name val="Calibri"/>
      <family val="2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8"/>
      <color rgb="FF333399"/>
      <name val="Arial Black"/>
      <family val="2"/>
    </font>
    <font>
      <b/>
      <sz val="11"/>
      <name val="Calibr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42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4" fillId="0" borderId="0" applyFill="0" applyBorder="0" applyAlignment="0" applyProtection="0"/>
    <xf numFmtId="168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64">
    <xf numFmtId="0" fontId="0" fillId="0" borderId="0" xfId="0"/>
    <xf numFmtId="4" fontId="3" fillId="0" borderId="1" xfId="1" applyNumberFormat="1" applyFont="1" applyBorder="1" applyAlignment="1" applyProtection="1">
      <alignment horizontal="right" vertical="center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0" fontId="5" fillId="0" borderId="0" xfId="0" applyFont="1"/>
    <xf numFmtId="0" fontId="7" fillId="0" borderId="0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0" fillId="5" borderId="0" xfId="0" applyFill="1"/>
    <xf numFmtId="0" fontId="0" fillId="0" borderId="0" xfId="0" applyFont="1"/>
    <xf numFmtId="0" fontId="0" fillId="0" borderId="0" xfId="0" applyAlignment="1"/>
    <xf numFmtId="1" fontId="12" fillId="6" borderId="9" xfId="0" applyNumberFormat="1" applyFont="1" applyFill="1" applyBorder="1" applyAlignment="1" applyProtection="1">
      <alignment horizontal="center" vertical="center" wrapText="1"/>
      <protection locked="0"/>
    </xf>
    <xf numFmtId="1" fontId="12" fillId="7" borderId="9" xfId="8" applyNumberFormat="1" applyFont="1" applyFill="1" applyBorder="1" applyAlignment="1" applyProtection="1">
      <alignment horizontal="center" vertical="center" wrapText="1"/>
    </xf>
    <xf numFmtId="166" fontId="12" fillId="6" borderId="9" xfId="0" applyNumberFormat="1" applyFont="1" applyFill="1" applyBorder="1" applyAlignment="1">
      <alignment horizontal="center" vertical="center" wrapText="1"/>
    </xf>
    <xf numFmtId="166" fontId="13" fillId="6" borderId="9" xfId="0" applyNumberFormat="1" applyFont="1" applyFill="1" applyBorder="1" applyAlignment="1">
      <alignment horizontal="center" vertical="center" wrapText="1"/>
    </xf>
    <xf numFmtId="2" fontId="13" fillId="6" borderId="9" xfId="0" applyNumberFormat="1" applyFont="1" applyFill="1" applyBorder="1" applyAlignment="1">
      <alignment horizontal="center" vertical="center" wrapText="1"/>
    </xf>
    <xf numFmtId="44" fontId="14" fillId="6" borderId="9" xfId="7" applyFont="1" applyFill="1" applyBorder="1" applyAlignment="1" applyProtection="1">
      <alignment horizontal="center" vertical="center" wrapText="1"/>
      <protection locked="0"/>
    </xf>
    <xf numFmtId="1" fontId="12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8" borderId="4" xfId="0" applyNumberFormat="1" applyFont="1" applyFill="1" applyBorder="1" applyAlignment="1" applyProtection="1">
      <alignment horizontal="center" vertical="center" wrapText="1"/>
      <protection locked="0"/>
    </xf>
    <xf numFmtId="2" fontId="15" fillId="9" borderId="4" xfId="0" applyNumberFormat="1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left" wrapText="1"/>
    </xf>
    <xf numFmtId="0" fontId="15" fillId="9" borderId="4" xfId="0" applyFont="1" applyFill="1" applyBorder="1" applyAlignment="1">
      <alignment horizontal="center" vertical="center"/>
    </xf>
    <xf numFmtId="166" fontId="13" fillId="8" borderId="4" xfId="0" applyNumberFormat="1" applyFont="1" applyFill="1" applyBorder="1" applyAlignment="1">
      <alignment horizontal="center" vertical="center" wrapText="1"/>
    </xf>
    <xf numFmtId="167" fontId="15" fillId="9" borderId="4" xfId="0" applyNumberFormat="1" applyFont="1" applyFill="1" applyBorder="1" applyAlignment="1">
      <alignment horizontal="center" vertical="center"/>
    </xf>
    <xf numFmtId="2" fontId="13" fillId="8" borderId="4" xfId="0" applyNumberFormat="1" applyFont="1" applyFill="1" applyBorder="1" applyAlignment="1">
      <alignment horizontal="center" vertical="center" wrapText="1"/>
    </xf>
    <xf numFmtId="44" fontId="14" fillId="8" borderId="4" xfId="7" applyFont="1" applyFill="1" applyBorder="1" applyAlignment="1" applyProtection="1">
      <alignment horizontal="center" vertical="center" wrapText="1"/>
      <protection locked="0"/>
    </xf>
    <xf numFmtId="0" fontId="15" fillId="9" borderId="4" xfId="0" applyFont="1" applyFill="1" applyBorder="1" applyAlignment="1">
      <alignment horizontal="left" vertical="center" wrapText="1"/>
    </xf>
    <xf numFmtId="0" fontId="16" fillId="9" borderId="4" xfId="0" applyFont="1" applyFill="1" applyBorder="1" applyAlignment="1">
      <alignment horizontal="left" wrapText="1"/>
    </xf>
    <xf numFmtId="0" fontId="16" fillId="9" borderId="4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left" vertical="center" wrapText="1"/>
    </xf>
    <xf numFmtId="1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2" fillId="7" borderId="4" xfId="8" applyNumberFormat="1" applyFont="1" applyFill="1" applyBorder="1" applyAlignment="1" applyProtection="1">
      <alignment horizontal="center" vertical="center" wrapText="1"/>
    </xf>
    <xf numFmtId="166" fontId="12" fillId="6" borderId="4" xfId="0" applyNumberFormat="1" applyFont="1" applyFill="1" applyBorder="1" applyAlignment="1">
      <alignment horizontal="center" vertical="justify" wrapText="1"/>
    </xf>
    <xf numFmtId="166" fontId="13" fillId="6" borderId="4" xfId="0" applyNumberFormat="1" applyFont="1" applyFill="1" applyBorder="1" applyAlignment="1">
      <alignment horizontal="center" vertical="center" wrapText="1"/>
    </xf>
    <xf numFmtId="167" fontId="13" fillId="6" borderId="4" xfId="0" applyNumberFormat="1" applyFont="1" applyFill="1" applyBorder="1" applyAlignment="1">
      <alignment horizontal="center" vertical="center" wrapText="1"/>
    </xf>
    <xf numFmtId="49" fontId="17" fillId="7" borderId="4" xfId="8" applyNumberFormat="1" applyFont="1" applyFill="1" applyBorder="1" applyAlignment="1" applyProtection="1">
      <alignment horizontal="center" vertical="center"/>
    </xf>
    <xf numFmtId="4" fontId="13" fillId="8" borderId="4" xfId="0" applyNumberFormat="1" applyFont="1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49" fontId="13" fillId="6" borderId="4" xfId="0" applyNumberFormat="1" applyFont="1" applyFill="1" applyBorder="1" applyAlignment="1" applyProtection="1">
      <alignment vertical="center" wrapText="1"/>
      <protection locked="0"/>
    </xf>
    <xf numFmtId="2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4" xfId="0" applyNumberFormat="1" applyFont="1" applyFill="1" applyBorder="1" applyAlignment="1" applyProtection="1">
      <alignment vertical="center" wrapText="1"/>
      <protection locked="0"/>
    </xf>
    <xf numFmtId="167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3" fillId="6" borderId="4" xfId="0" applyNumberFormat="1" applyFont="1" applyFill="1" applyBorder="1" applyAlignment="1">
      <alignment horizontal="right" vertical="center" wrapText="1"/>
    </xf>
    <xf numFmtId="49" fontId="18" fillId="9" borderId="4" xfId="8" applyNumberFormat="1" applyFont="1" applyFill="1" applyBorder="1" applyAlignment="1" applyProtection="1">
      <alignment horizontal="center" vertical="center"/>
    </xf>
    <xf numFmtId="2" fontId="12" fillId="6" borderId="4" xfId="0" applyNumberFormat="1" applyFont="1" applyFill="1" applyBorder="1" applyAlignment="1">
      <alignment horizontal="center" vertical="justify" wrapText="1"/>
    </xf>
    <xf numFmtId="2" fontId="13" fillId="6" borderId="4" xfId="0" applyNumberFormat="1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2" fontId="13" fillId="10" borderId="22" xfId="0" applyNumberFormat="1" applyFont="1" applyFill="1" applyBorder="1" applyAlignment="1">
      <alignment horizontal="center" vertical="center" wrapText="1"/>
    </xf>
    <xf numFmtId="4" fontId="13" fillId="9" borderId="22" xfId="0" applyNumberFormat="1" applyFont="1" applyFill="1" applyBorder="1" applyAlignment="1">
      <alignment horizontal="center" vertical="center" wrapText="1"/>
    </xf>
    <xf numFmtId="1" fontId="13" fillId="8" borderId="22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0" xfId="0" applyNumberFormat="1" applyFont="1" applyFill="1" applyBorder="1" applyAlignment="1" applyProtection="1">
      <alignment horizontal="right" vertical="center" wrapText="1"/>
      <protection locked="0"/>
    </xf>
    <xf numFmtId="1" fontId="13" fillId="10" borderId="22" xfId="0" applyNumberFormat="1" applyFont="1" applyFill="1" applyBorder="1" applyAlignment="1" applyProtection="1">
      <alignment horizontal="center" vertical="center" wrapText="1"/>
      <protection locked="0"/>
    </xf>
    <xf numFmtId="1" fontId="13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4" xfId="0" applyFill="1" applyBorder="1" applyAlignment="1">
      <alignment horizontal="center" vertical="center" wrapText="1"/>
    </xf>
    <xf numFmtId="0" fontId="19" fillId="7" borderId="4" xfId="8" applyNumberFormat="1" applyFont="1" applyFill="1" applyBorder="1" applyAlignment="1" applyProtection="1">
      <alignment horizontal="center" vertical="center"/>
    </xf>
    <xf numFmtId="0" fontId="5" fillId="7" borderId="4" xfId="0" applyFont="1" applyFill="1" applyBorder="1" applyAlignment="1">
      <alignment horizontal="center"/>
    </xf>
    <xf numFmtId="0" fontId="5" fillId="7" borderId="4" xfId="0" applyFont="1" applyFill="1" applyBorder="1"/>
    <xf numFmtId="4" fontId="20" fillId="6" borderId="4" xfId="0" applyNumberFormat="1" applyFont="1" applyFill="1" applyBorder="1" applyAlignment="1">
      <alignment horizontal="center" vertical="center" wrapText="1"/>
    </xf>
    <xf numFmtId="4" fontId="13" fillId="8" borderId="22" xfId="0" applyNumberFormat="1" applyFont="1" applyFill="1" applyBorder="1" applyAlignment="1">
      <alignment horizontal="center" vertical="center" wrapText="1"/>
    </xf>
    <xf numFmtId="167" fontId="12" fillId="8" borderId="22" xfId="0" applyNumberFormat="1" applyFont="1" applyFill="1" applyBorder="1" applyAlignment="1">
      <alignment horizontal="center" vertical="center" wrapText="1"/>
    </xf>
    <xf numFmtId="167" fontId="20" fillId="6" borderId="4" xfId="0" applyNumberFormat="1" applyFont="1" applyFill="1" applyBorder="1" applyAlignment="1">
      <alignment horizontal="center" vertical="center" wrapText="1"/>
    </xf>
    <xf numFmtId="167" fontId="13" fillId="8" borderId="22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0" xfId="1" applyFont="1" applyFill="1" applyBorder="1" applyAlignment="1" applyProtection="1">
      <alignment vertical="top" wrapText="1"/>
      <protection locked="0"/>
    </xf>
    <xf numFmtId="1" fontId="2" fillId="2" borderId="0" xfId="1" applyNumberFormat="1" applyFont="1" applyFill="1" applyBorder="1" applyAlignment="1" applyProtection="1">
      <alignment vertical="top" wrapText="1"/>
      <protection locked="0"/>
    </xf>
    <xf numFmtId="2" fontId="2" fillId="2" borderId="0" xfId="1" applyNumberFormat="1" applyFont="1" applyFill="1" applyBorder="1" applyAlignment="1" applyProtection="1">
      <alignment vertical="top" wrapText="1"/>
      <protection locked="0"/>
    </xf>
    <xf numFmtId="44" fontId="2" fillId="2" borderId="9" xfId="1" applyNumberFormat="1" applyFont="1" applyFill="1" applyBorder="1" applyAlignment="1" applyProtection="1">
      <alignment horizontal="justify" vertical="top" wrapText="1"/>
      <protection locked="0"/>
    </xf>
    <xf numFmtId="0" fontId="0" fillId="0" borderId="17" xfId="0" applyBorder="1"/>
    <xf numFmtId="167" fontId="14" fillId="6" borderId="9" xfId="7" applyNumberFormat="1" applyFont="1" applyFill="1" applyBorder="1" applyAlignment="1" applyProtection="1">
      <alignment vertical="center" wrapText="1"/>
    </xf>
    <xf numFmtId="167" fontId="14" fillId="8" borderId="4" xfId="7" applyNumberFormat="1" applyFont="1" applyFill="1" applyBorder="1" applyAlignment="1" applyProtection="1">
      <alignment vertical="center" wrapText="1"/>
    </xf>
    <xf numFmtId="167" fontId="14" fillId="6" borderId="4" xfId="7" applyNumberFormat="1" applyFont="1" applyFill="1" applyBorder="1" applyAlignment="1" applyProtection="1">
      <alignment vertical="center" wrapText="1"/>
    </xf>
    <xf numFmtId="167" fontId="12" fillId="6" borderId="4" xfId="0" applyNumberFormat="1" applyFont="1" applyFill="1" applyBorder="1" applyAlignment="1" applyProtection="1">
      <alignment horizontal="right" vertical="center" wrapText="1"/>
      <protection locked="0"/>
    </xf>
    <xf numFmtId="167" fontId="13" fillId="8" borderId="4" xfId="0" applyNumberFormat="1" applyFont="1" applyFill="1" applyBorder="1" applyAlignment="1" applyProtection="1">
      <alignment horizontal="right" vertical="center" wrapText="1"/>
      <protection locked="0"/>
    </xf>
    <xf numFmtId="167" fontId="5" fillId="6" borderId="4" xfId="7" applyNumberFormat="1" applyFont="1" applyFill="1" applyBorder="1" applyAlignment="1" applyProtection="1">
      <alignment vertical="center" wrapText="1"/>
      <protection locked="0"/>
    </xf>
    <xf numFmtId="167" fontId="14" fillId="6" borderId="8" xfId="7" applyNumberFormat="1" applyFont="1" applyFill="1" applyBorder="1" applyAlignment="1" applyProtection="1">
      <alignment vertical="center" wrapText="1"/>
    </xf>
    <xf numFmtId="0" fontId="0" fillId="9" borderId="0" xfId="0" applyFill="1"/>
    <xf numFmtId="0" fontId="16" fillId="7" borderId="4" xfId="0" applyFont="1" applyFill="1" applyBorder="1" applyAlignment="1">
      <alignment horizontal="center" vertical="center"/>
    </xf>
    <xf numFmtId="2" fontId="12" fillId="9" borderId="4" xfId="8" applyNumberFormat="1" applyFont="1" applyFill="1" applyBorder="1" applyAlignment="1" applyProtection="1">
      <alignment horizontal="center" vertical="center" wrapText="1"/>
    </xf>
    <xf numFmtId="166" fontId="12" fillId="8" borderId="4" xfId="0" applyNumberFormat="1" applyFont="1" applyFill="1" applyBorder="1" applyAlignment="1">
      <alignment horizontal="center" vertical="justify" wrapText="1"/>
    </xf>
    <xf numFmtId="167" fontId="13" fillId="8" borderId="4" xfId="0" applyNumberFormat="1" applyFont="1" applyFill="1" applyBorder="1" applyAlignment="1">
      <alignment horizontal="center" vertical="center" wrapText="1"/>
    </xf>
    <xf numFmtId="167" fontId="15" fillId="0" borderId="4" xfId="0" applyNumberFormat="1" applyFont="1" applyBorder="1" applyAlignment="1">
      <alignment horizontal="center" vertical="center"/>
    </xf>
    <xf numFmtId="4" fontId="13" fillId="8" borderId="10" xfId="0" applyNumberFormat="1" applyFont="1" applyFill="1" applyBorder="1" applyAlignment="1" applyProtection="1">
      <alignment horizontal="right" vertical="center" wrapText="1"/>
      <protection locked="0"/>
    </xf>
    <xf numFmtId="0" fontId="23" fillId="8" borderId="4" xfId="0" applyFont="1" applyFill="1" applyBorder="1" applyAlignment="1" applyProtection="1">
      <alignment vertical="center" wrapText="1"/>
      <protection locked="0"/>
    </xf>
    <xf numFmtId="1" fontId="13" fillId="10" borderId="11" xfId="0" applyNumberFormat="1" applyFont="1" applyFill="1" applyBorder="1" applyAlignment="1" applyProtection="1">
      <alignment horizontal="center" vertical="center" wrapText="1"/>
      <protection locked="0"/>
    </xf>
    <xf numFmtId="2" fontId="13" fillId="10" borderId="11" xfId="0" applyNumberFormat="1" applyFont="1" applyFill="1" applyBorder="1" applyAlignment="1">
      <alignment horizontal="center" vertical="center" wrapText="1"/>
    </xf>
    <xf numFmtId="4" fontId="13" fillId="9" borderId="1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center" vertical="center" wrapText="1"/>
    </xf>
    <xf numFmtId="167" fontId="15" fillId="0" borderId="4" xfId="0" applyNumberFormat="1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 wrapText="1"/>
    </xf>
    <xf numFmtId="44" fontId="14" fillId="0" borderId="4" xfId="7" applyFont="1" applyFill="1" applyBorder="1" applyAlignment="1" applyProtection="1">
      <alignment horizontal="center" vertical="center" wrapText="1"/>
      <protection locked="0"/>
    </xf>
    <xf numFmtId="167" fontId="14" fillId="0" borderId="4" xfId="7" applyNumberFormat="1" applyFont="1" applyFill="1" applyBorder="1" applyAlignment="1" applyProtection="1">
      <alignment vertical="center" wrapText="1"/>
    </xf>
    <xf numFmtId="0" fontId="0" fillId="0" borderId="0" xfId="0" applyFill="1"/>
    <xf numFmtId="0" fontId="16" fillId="0" borderId="4" xfId="0" applyFont="1" applyFill="1" applyBorder="1" applyAlignment="1">
      <alignment horizontal="left" vertical="center" wrapText="1"/>
    </xf>
    <xf numFmtId="1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" xfId="8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justify" wrapText="1"/>
    </xf>
    <xf numFmtId="2" fontId="13" fillId="0" borderId="11" xfId="0" applyNumberFormat="1" applyFont="1" applyFill="1" applyBorder="1" applyAlignment="1">
      <alignment horizontal="center" vertical="center" wrapText="1"/>
    </xf>
    <xf numFmtId="4" fontId="13" fillId="0" borderId="11" xfId="0" applyNumberFormat="1" applyFont="1" applyFill="1" applyBorder="1" applyAlignment="1">
      <alignment horizontal="center" vertical="center" wrapText="1"/>
    </xf>
    <xf numFmtId="167" fontId="13" fillId="0" borderId="4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 applyProtection="1">
      <alignment horizontal="right" vertical="center" wrapText="1"/>
      <protection locked="0"/>
    </xf>
    <xf numFmtId="167" fontId="14" fillId="0" borderId="10" xfId="7" applyNumberFormat="1" applyFont="1" applyFill="1" applyBorder="1" applyAlignment="1" applyProtection="1">
      <alignment vertical="center" wrapText="1"/>
    </xf>
    <xf numFmtId="167" fontId="13" fillId="8" borderId="10" xfId="0" applyNumberFormat="1" applyFont="1" applyFill="1" applyBorder="1" applyAlignment="1" applyProtection="1">
      <alignment horizontal="right" vertical="center" wrapText="1"/>
      <protection locked="0"/>
    </xf>
    <xf numFmtId="1" fontId="12" fillId="10" borderId="22" xfId="0" applyNumberFormat="1" applyFont="1" applyFill="1" applyBorder="1" applyAlignment="1" applyProtection="1">
      <alignment horizontal="center" vertical="center" wrapText="1"/>
      <protection locked="0"/>
    </xf>
    <xf numFmtId="1" fontId="12" fillId="10" borderId="11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0" xfId="7" applyFont="1" applyFill="1" applyBorder="1" applyAlignment="1" applyProtection="1">
      <alignment vertical="top" wrapText="1"/>
      <protection locked="0"/>
    </xf>
    <xf numFmtId="166" fontId="12" fillId="6" borderId="10" xfId="0" applyNumberFormat="1" applyFont="1" applyFill="1" applyBorder="1" applyAlignment="1">
      <alignment horizontal="right" vertical="justify" wrapText="1"/>
    </xf>
    <xf numFmtId="166" fontId="12" fillId="6" borderId="23" xfId="0" applyNumberFormat="1" applyFont="1" applyFill="1" applyBorder="1" applyAlignment="1">
      <alignment horizontal="right" vertical="justify" wrapText="1"/>
    </xf>
    <xf numFmtId="166" fontId="12" fillId="6" borderId="24" xfId="0" applyNumberFormat="1" applyFont="1" applyFill="1" applyBorder="1" applyAlignment="1">
      <alignment horizontal="right" vertical="justify" wrapText="1"/>
    </xf>
    <xf numFmtId="0" fontId="22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3" borderId="4" xfId="0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44" fontId="25" fillId="0" borderId="8" xfId="7" applyFont="1" applyBorder="1" applyAlignment="1">
      <alignment wrapText="1"/>
    </xf>
    <xf numFmtId="44" fontId="25" fillId="0" borderId="4" xfId="7" applyFont="1" applyBorder="1" applyAlignment="1">
      <alignment wrapText="1"/>
    </xf>
    <xf numFmtId="44" fontId="25" fillId="0" borderId="4" xfId="7" applyFont="1" applyBorder="1"/>
    <xf numFmtId="0" fontId="24" fillId="0" borderId="10" xfId="0" applyFont="1" applyBorder="1" applyAlignment="1">
      <alignment horizontal="right" wrapText="1"/>
    </xf>
    <xf numFmtId="44" fontId="24" fillId="0" borderId="4" xfId="7" applyFont="1" applyBorder="1" applyAlignment="1">
      <alignment wrapText="1"/>
    </xf>
    <xf numFmtId="10" fontId="24" fillId="0" borderId="4" xfId="6" applyNumberFormat="1" applyFont="1" applyBorder="1" applyAlignment="1">
      <alignment wrapText="1"/>
    </xf>
    <xf numFmtId="44" fontId="24" fillId="4" borderId="13" xfId="7" applyFont="1" applyFill="1" applyBorder="1" applyAlignment="1">
      <alignment horizontal="center" wrapText="1"/>
    </xf>
    <xf numFmtId="44" fontId="24" fillId="4" borderId="14" xfId="7" applyFont="1" applyFill="1" applyBorder="1" applyAlignment="1">
      <alignment horizontal="center" wrapText="1"/>
    </xf>
  </cellXfs>
  <cellStyles count="16">
    <cellStyle name="Moeda" xfId="7" builtinId="4"/>
    <cellStyle name="Moeda 2" xfId="9"/>
    <cellStyle name="Normal" xfId="0" builtinId="0"/>
    <cellStyle name="Normal 2" xfId="1"/>
    <cellStyle name="Normal 2 2" xfId="10"/>
    <cellStyle name="Porcentagem" xfId="6" builtinId="5"/>
    <cellStyle name="Porcentagem 2" xfId="3"/>
    <cellStyle name="Porcentagem 2 2" xfId="11"/>
    <cellStyle name="Porcentagem 3" xfId="2"/>
    <cellStyle name="Porcentagem 3 2" xfId="12"/>
    <cellStyle name="Separador de milhares_ELETRICA_2 2 2" xfId="8"/>
    <cellStyle name="Vírgula 2" xfId="5"/>
    <cellStyle name="Vírgula 2 2" xfId="14"/>
    <cellStyle name="Vírgula 3" xfId="4"/>
    <cellStyle name="Vírgula 3 2" xfId="15"/>
    <cellStyle name="Vírgula 4" xfId="13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119529</xdr:colOff>
      <xdr:row>0</xdr:row>
      <xdr:rowOff>103281</xdr:rowOff>
    </xdr:from>
    <xdr:to>
      <xdr:col>2</xdr:col>
      <xdr:colOff>189550</xdr:colOff>
      <xdr:row>4</xdr:row>
      <xdr:rowOff>64061</xdr:rowOff>
    </xdr:to>
    <xdr:pic>
      <xdr:nvPicPr>
        <xdr:cNvPr id="11" name="Imagem 10" descr="ribeirao-do-pinhal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9529" y="103281"/>
          <a:ext cx="1072761" cy="82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133350</xdr:rowOff>
    </xdr:from>
    <xdr:to>
      <xdr:col>13</xdr:col>
      <xdr:colOff>476251</xdr:colOff>
      <xdr:row>32</xdr:row>
      <xdr:rowOff>161925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xmlns="" id="{00000000-0008-0000-02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133350"/>
          <a:ext cx="8401050" cy="6124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showZeros="0" workbookViewId="0">
      <selection activeCell="D7" sqref="D7"/>
    </sheetView>
  </sheetViews>
  <sheetFormatPr defaultRowHeight="15" x14ac:dyDescent="0.25"/>
  <cols>
    <col min="1" max="1" width="6.42578125" bestFit="1" customWidth="1"/>
    <col min="2" max="2" width="8.42578125" customWidth="1"/>
    <col min="3" max="3" width="9.5703125" customWidth="1"/>
    <col min="4" max="4" width="97.28515625" customWidth="1"/>
    <col min="5" max="5" width="5" customWidth="1"/>
    <col min="6" max="6" width="8" bestFit="1" customWidth="1"/>
    <col min="7" max="7" width="13.28515625" style="13" bestFit="1" customWidth="1"/>
    <col min="8" max="8" width="7.5703125" customWidth="1"/>
    <col min="9" max="9" width="12.42578125" bestFit="1" customWidth="1"/>
    <col min="10" max="10" width="13.28515625" style="74" bestFit="1" customWidth="1"/>
  </cols>
  <sheetData>
    <row r="1" spans="1:10" ht="25.9" customHeight="1" x14ac:dyDescent="0.25">
      <c r="A1" s="121" t="s">
        <v>24</v>
      </c>
      <c r="B1" s="122"/>
      <c r="C1" s="122"/>
      <c r="D1" s="122"/>
      <c r="E1" s="122"/>
      <c r="F1" s="122"/>
      <c r="G1" s="122"/>
      <c r="H1" s="122"/>
      <c r="I1" s="123"/>
    </row>
    <row r="2" spans="1:10" x14ac:dyDescent="0.25">
      <c r="A2" s="124"/>
      <c r="B2" s="125"/>
      <c r="C2" s="125"/>
      <c r="D2" s="125"/>
      <c r="E2" s="125"/>
      <c r="F2" s="125"/>
      <c r="G2" s="125"/>
      <c r="H2" s="125"/>
      <c r="I2" s="126"/>
    </row>
    <row r="3" spans="1:10" x14ac:dyDescent="0.25">
      <c r="A3" s="124"/>
      <c r="B3" s="125"/>
      <c r="C3" s="125"/>
      <c r="D3" s="125"/>
      <c r="E3" s="125"/>
      <c r="F3" s="125"/>
      <c r="G3" s="125"/>
      <c r="H3" s="125"/>
      <c r="I3" s="126"/>
    </row>
    <row r="4" spans="1:10" x14ac:dyDescent="0.25">
      <c r="A4" s="124"/>
      <c r="B4" s="125"/>
      <c r="C4" s="125"/>
      <c r="D4" s="125"/>
      <c r="E4" s="125"/>
      <c r="F4" s="125"/>
      <c r="G4" s="125"/>
      <c r="H4" s="125"/>
      <c r="I4" s="126"/>
    </row>
    <row r="5" spans="1:10" x14ac:dyDescent="0.25">
      <c r="A5" s="127"/>
      <c r="B5" s="128"/>
      <c r="C5" s="128"/>
      <c r="D5" s="128"/>
      <c r="E5" s="128"/>
      <c r="F5" s="128"/>
      <c r="G5" s="128"/>
      <c r="H5" s="128"/>
      <c r="I5" s="129"/>
    </row>
    <row r="6" spans="1:10" ht="17.25" customHeight="1" thickBot="1" x14ac:dyDescent="0.3">
      <c r="A6" s="130" t="s">
        <v>11</v>
      </c>
      <c r="B6" s="131"/>
      <c r="C6" s="131"/>
      <c r="D6" s="131"/>
      <c r="E6" s="131"/>
      <c r="F6" s="131"/>
      <c r="G6" s="131"/>
      <c r="H6" s="131"/>
      <c r="I6" s="131"/>
    </row>
    <row r="7" spans="1:10" ht="15" customHeight="1" x14ac:dyDescent="0.25">
      <c r="A7" s="132" t="s">
        <v>12</v>
      </c>
      <c r="B7" s="133"/>
      <c r="C7" s="133"/>
      <c r="D7" s="12" t="s">
        <v>125</v>
      </c>
      <c r="E7" s="136" t="s">
        <v>63</v>
      </c>
      <c r="F7" s="136"/>
      <c r="G7" s="136"/>
      <c r="H7" s="138" t="s">
        <v>27</v>
      </c>
      <c r="I7" s="136">
        <v>22.88</v>
      </c>
    </row>
    <row r="8" spans="1:10" ht="15" customHeight="1" x14ac:dyDescent="0.25">
      <c r="A8" s="134" t="s">
        <v>13</v>
      </c>
      <c r="B8" s="135"/>
      <c r="C8" s="135"/>
      <c r="D8" s="11" t="s">
        <v>126</v>
      </c>
      <c r="E8" s="137"/>
      <c r="F8" s="137"/>
      <c r="G8" s="137"/>
      <c r="H8" s="139"/>
      <c r="I8" s="140"/>
    </row>
    <row r="9" spans="1:10" x14ac:dyDescent="0.25">
      <c r="A9" s="3" t="s">
        <v>0</v>
      </c>
      <c r="B9" s="3" t="s">
        <v>22</v>
      </c>
      <c r="C9" s="3" t="s">
        <v>23</v>
      </c>
      <c r="D9" s="2" t="s">
        <v>1</v>
      </c>
      <c r="E9" s="3" t="s">
        <v>2</v>
      </c>
      <c r="F9" s="4" t="s">
        <v>3</v>
      </c>
      <c r="G9" s="4" t="s">
        <v>4</v>
      </c>
      <c r="H9" s="4" t="s">
        <v>26</v>
      </c>
      <c r="I9" s="1" t="s">
        <v>21</v>
      </c>
    </row>
    <row r="10" spans="1:10" x14ac:dyDescent="0.25">
      <c r="A10" s="16">
        <v>1</v>
      </c>
      <c r="B10" s="16"/>
      <c r="C10" s="17"/>
      <c r="D10" s="18" t="s">
        <v>36</v>
      </c>
      <c r="E10" s="19"/>
      <c r="F10" s="19"/>
      <c r="G10" s="20"/>
      <c r="H10" s="20"/>
      <c r="I10" s="21"/>
      <c r="J10" s="75">
        <f>SUM(I11:I12)</f>
        <v>1262.7236</v>
      </c>
    </row>
    <row r="11" spans="1:10" s="10" customFormat="1" ht="27" x14ac:dyDescent="0.25">
      <c r="A11" s="60" t="s">
        <v>5</v>
      </c>
      <c r="B11" s="23" t="s">
        <v>28</v>
      </c>
      <c r="C11" s="24" t="s">
        <v>37</v>
      </c>
      <c r="D11" s="25" t="s">
        <v>38</v>
      </c>
      <c r="E11" s="26" t="s">
        <v>6</v>
      </c>
      <c r="F11" s="27">
        <v>2.88</v>
      </c>
      <c r="G11" s="28">
        <v>316.95</v>
      </c>
      <c r="H11" s="29">
        <f>ROUND(G11*(1+$I$7%),2)</f>
        <v>389.47</v>
      </c>
      <c r="I11" s="30">
        <f>F11*H11</f>
        <v>1121.6736000000001</v>
      </c>
      <c r="J11" s="76"/>
    </row>
    <row r="12" spans="1:10" ht="27" x14ac:dyDescent="0.25">
      <c r="A12" s="60" t="s">
        <v>7</v>
      </c>
      <c r="B12" s="23" t="s">
        <v>28</v>
      </c>
      <c r="C12" s="24" t="s">
        <v>39</v>
      </c>
      <c r="D12" s="31" t="s">
        <v>40</v>
      </c>
      <c r="E12" s="26" t="s">
        <v>41</v>
      </c>
      <c r="F12" s="27">
        <v>1</v>
      </c>
      <c r="G12" s="28">
        <v>114.79</v>
      </c>
      <c r="H12" s="29">
        <f>ROUND(G12*(1+$I$7%),2)</f>
        <v>141.05000000000001</v>
      </c>
      <c r="I12" s="30">
        <f>F12*H12</f>
        <v>141.05000000000001</v>
      </c>
      <c r="J12" s="76"/>
    </row>
    <row r="13" spans="1:10" ht="14.45" x14ac:dyDescent="0.3">
      <c r="A13" s="35">
        <v>2</v>
      </c>
      <c r="B13" s="36"/>
      <c r="C13" s="37"/>
      <c r="D13" s="38" t="s">
        <v>42</v>
      </c>
      <c r="E13" s="39"/>
      <c r="F13" s="39"/>
      <c r="G13" s="40"/>
      <c r="H13" s="40"/>
      <c r="I13" s="40"/>
      <c r="J13" s="77">
        <f>SUM(I15:I21)</f>
        <v>25636.286400000001</v>
      </c>
    </row>
    <row r="14" spans="1:10" s="82" customFormat="1" ht="14.45" x14ac:dyDescent="0.3">
      <c r="A14" s="22" t="s">
        <v>9</v>
      </c>
      <c r="B14" s="23"/>
      <c r="C14" s="84"/>
      <c r="D14" s="85" t="s">
        <v>62</v>
      </c>
      <c r="E14" s="27"/>
      <c r="F14" s="27"/>
      <c r="G14" s="86"/>
      <c r="H14" s="86"/>
      <c r="I14" s="86"/>
      <c r="J14" s="76"/>
    </row>
    <row r="15" spans="1:10" ht="27" x14ac:dyDescent="0.25">
      <c r="A15" s="60" t="s">
        <v>78</v>
      </c>
      <c r="B15" s="23" t="s">
        <v>28</v>
      </c>
      <c r="C15" s="24" t="s">
        <v>43</v>
      </c>
      <c r="D15" s="32" t="s">
        <v>44</v>
      </c>
      <c r="E15" s="26" t="s">
        <v>30</v>
      </c>
      <c r="F15" s="27">
        <v>112</v>
      </c>
      <c r="G15" s="28">
        <v>65.11</v>
      </c>
      <c r="H15" s="29">
        <f>ROUND(G15*(1+$I$7%),2)</f>
        <v>80.010000000000005</v>
      </c>
      <c r="I15" s="30">
        <f>F15*H15</f>
        <v>8961.1200000000008</v>
      </c>
      <c r="J15" s="76"/>
    </row>
    <row r="16" spans="1:10" ht="14.45" x14ac:dyDescent="0.3">
      <c r="A16" s="22" t="s">
        <v>10</v>
      </c>
      <c r="B16" s="23"/>
      <c r="C16" s="24"/>
      <c r="D16" s="85" t="s">
        <v>64</v>
      </c>
      <c r="E16" s="26"/>
      <c r="F16" s="27"/>
      <c r="G16" s="28"/>
      <c r="H16" s="29">
        <f t="shared" ref="H16:H21" si="0">ROUND(G16*(1+$I$7%),2)</f>
        <v>0</v>
      </c>
      <c r="I16" s="30"/>
      <c r="J16" s="76"/>
    </row>
    <row r="17" spans="1:10" s="102" customFormat="1" ht="27" x14ac:dyDescent="0.25">
      <c r="A17" s="104" t="s">
        <v>79</v>
      </c>
      <c r="B17" s="93" t="s">
        <v>28</v>
      </c>
      <c r="C17" s="94">
        <v>96522</v>
      </c>
      <c r="D17" s="95" t="s">
        <v>66</v>
      </c>
      <c r="E17" s="96" t="s">
        <v>8</v>
      </c>
      <c r="F17" s="97">
        <v>6.04</v>
      </c>
      <c r="G17" s="98">
        <v>177.91</v>
      </c>
      <c r="H17" s="29">
        <f t="shared" si="0"/>
        <v>218.62</v>
      </c>
      <c r="I17" s="30">
        <f t="shared" ref="I17:I20" si="1">F17*H17</f>
        <v>1320.4648</v>
      </c>
      <c r="J17" s="101"/>
    </row>
    <row r="18" spans="1:10" s="102" customFormat="1" ht="27" x14ac:dyDescent="0.25">
      <c r="A18" s="104" t="s">
        <v>80</v>
      </c>
      <c r="B18" s="93" t="s">
        <v>28</v>
      </c>
      <c r="C18" s="94">
        <v>96530</v>
      </c>
      <c r="D18" s="95" t="s">
        <v>77</v>
      </c>
      <c r="E18" s="96" t="s">
        <v>6</v>
      </c>
      <c r="F18" s="97">
        <f>ROUND(14*1.92,2)</f>
        <v>26.88</v>
      </c>
      <c r="G18" s="98">
        <v>140.63999999999999</v>
      </c>
      <c r="H18" s="29">
        <f t="shared" si="0"/>
        <v>172.82</v>
      </c>
      <c r="I18" s="30">
        <f t="shared" si="1"/>
        <v>4645.4015999999992</v>
      </c>
      <c r="J18" s="101"/>
    </row>
    <row r="19" spans="1:10" s="102" customFormat="1" ht="27" x14ac:dyDescent="0.25">
      <c r="A19" s="104" t="s">
        <v>81</v>
      </c>
      <c r="B19" s="93" t="s">
        <v>28</v>
      </c>
      <c r="C19" s="94">
        <v>96545</v>
      </c>
      <c r="D19" s="95" t="s">
        <v>56</v>
      </c>
      <c r="E19" s="96" t="s">
        <v>45</v>
      </c>
      <c r="F19" s="97">
        <v>201.6</v>
      </c>
      <c r="G19" s="98">
        <v>16.77</v>
      </c>
      <c r="H19" s="29">
        <f t="shared" si="0"/>
        <v>20.61</v>
      </c>
      <c r="I19" s="30">
        <f t="shared" si="1"/>
        <v>4154.9759999999997</v>
      </c>
      <c r="J19" s="101"/>
    </row>
    <row r="20" spans="1:10" s="102" customFormat="1" ht="27" x14ac:dyDescent="0.25">
      <c r="A20" s="104" t="s">
        <v>82</v>
      </c>
      <c r="B20" s="93" t="s">
        <v>28</v>
      </c>
      <c r="C20" s="96">
        <v>96557</v>
      </c>
      <c r="D20" s="103" t="s">
        <v>76</v>
      </c>
      <c r="E20" s="96" t="s">
        <v>8</v>
      </c>
      <c r="F20" s="97">
        <v>6.02</v>
      </c>
      <c r="G20" s="98">
        <v>630.30999999999995</v>
      </c>
      <c r="H20" s="29">
        <f t="shared" si="0"/>
        <v>774.52</v>
      </c>
      <c r="I20" s="30">
        <f t="shared" si="1"/>
        <v>4662.6103999999996</v>
      </c>
      <c r="J20" s="101"/>
    </row>
    <row r="21" spans="1:10" s="102" customFormat="1" x14ac:dyDescent="0.25">
      <c r="A21" s="104" t="s">
        <v>83</v>
      </c>
      <c r="B21" s="93" t="s">
        <v>28</v>
      </c>
      <c r="C21" s="96">
        <v>98557</v>
      </c>
      <c r="D21" s="103" t="s">
        <v>67</v>
      </c>
      <c r="E21" s="96" t="s">
        <v>6</v>
      </c>
      <c r="F21" s="97">
        <f>ROUND(14*2.52,2)</f>
        <v>35.28</v>
      </c>
      <c r="G21" s="98">
        <v>43.64</v>
      </c>
      <c r="H21" s="29">
        <f t="shared" si="0"/>
        <v>53.62</v>
      </c>
      <c r="I21" s="100">
        <f t="shared" ref="I21:I33" si="2">F21*H21</f>
        <v>1891.7136</v>
      </c>
      <c r="J21" s="101"/>
    </row>
    <row r="22" spans="1:10" s="14" customFormat="1" ht="14.45" x14ac:dyDescent="0.3">
      <c r="A22" s="35">
        <v>3</v>
      </c>
      <c r="B22" s="36"/>
      <c r="C22" s="37"/>
      <c r="D22" s="38" t="s">
        <v>46</v>
      </c>
      <c r="E22" s="39"/>
      <c r="F22" s="39"/>
      <c r="G22" s="40"/>
      <c r="H22" s="40"/>
      <c r="I22" s="40"/>
      <c r="J22" s="77">
        <f>SUM(I23:I24)</f>
        <v>29172.980099999997</v>
      </c>
    </row>
    <row r="23" spans="1:10" ht="45" customHeight="1" x14ac:dyDescent="0.25">
      <c r="A23" s="60" t="s">
        <v>29</v>
      </c>
      <c r="B23" s="51" t="s">
        <v>28</v>
      </c>
      <c r="C23" s="33">
        <v>100766</v>
      </c>
      <c r="D23" s="34" t="s">
        <v>50</v>
      </c>
      <c r="E23" s="43" t="s">
        <v>45</v>
      </c>
      <c r="F23" s="42">
        <v>1558</v>
      </c>
      <c r="G23" s="28">
        <v>14.35</v>
      </c>
      <c r="H23" s="29">
        <f>ROUND(G23*(1+$I$7%),2)</f>
        <v>17.63</v>
      </c>
      <c r="I23" s="30">
        <f>F23*H23</f>
        <v>27467.539999999997</v>
      </c>
      <c r="J23" s="79"/>
    </row>
    <row r="24" spans="1:10" ht="40.5" x14ac:dyDescent="0.25">
      <c r="A24" s="60" t="s">
        <v>35</v>
      </c>
      <c r="B24" s="51" t="s">
        <v>28</v>
      </c>
      <c r="C24" s="33">
        <v>100768</v>
      </c>
      <c r="D24" s="34" t="s">
        <v>61</v>
      </c>
      <c r="E24" s="43" t="s">
        <v>45</v>
      </c>
      <c r="F24" s="42">
        <v>84.89</v>
      </c>
      <c r="G24" s="28">
        <v>16.350000000000001</v>
      </c>
      <c r="H24" s="29">
        <f>ROUND(G24*(1+$I$7%),2)</f>
        <v>20.09</v>
      </c>
      <c r="I24" s="30">
        <f>F24*H24</f>
        <v>1705.4401</v>
      </c>
      <c r="J24" s="79"/>
    </row>
    <row r="25" spans="1:10" ht="14.45" x14ac:dyDescent="0.3">
      <c r="A25" s="35">
        <v>4</v>
      </c>
      <c r="B25" s="44"/>
      <c r="C25" s="45"/>
      <c r="D25" s="35" t="s">
        <v>65</v>
      </c>
      <c r="E25" s="46"/>
      <c r="F25" s="47"/>
      <c r="G25" s="48"/>
      <c r="H25" s="48"/>
      <c r="I25" s="48"/>
      <c r="J25" s="80">
        <f>SUM(I26:I28)</f>
        <v>62306.735199999996</v>
      </c>
    </row>
    <row r="26" spans="1:10" ht="40.5" x14ac:dyDescent="0.25">
      <c r="A26" s="60" t="s">
        <v>84</v>
      </c>
      <c r="B26" s="51" t="s">
        <v>28</v>
      </c>
      <c r="C26" s="33">
        <v>100773</v>
      </c>
      <c r="D26" s="34" t="s">
        <v>48</v>
      </c>
      <c r="E26" s="43" t="s">
        <v>45</v>
      </c>
      <c r="F26" s="42">
        <v>1453.64</v>
      </c>
      <c r="G26" s="28">
        <v>19.600000000000001</v>
      </c>
      <c r="H26" s="29">
        <f>ROUND(G26*(1+$I$7%),2)</f>
        <v>24.08</v>
      </c>
      <c r="I26" s="30">
        <f t="shared" ref="I26:I28" si="3">F26*H26</f>
        <v>35003.6512</v>
      </c>
      <c r="J26" s="79"/>
    </row>
    <row r="27" spans="1:10" ht="40.5" x14ac:dyDescent="0.25">
      <c r="A27" s="60" t="s">
        <v>85</v>
      </c>
      <c r="B27" s="51" t="s">
        <v>28</v>
      </c>
      <c r="C27" s="33">
        <v>104314</v>
      </c>
      <c r="D27" s="34" t="s">
        <v>49</v>
      </c>
      <c r="E27" s="43" t="s">
        <v>45</v>
      </c>
      <c r="F27" s="42">
        <v>1653.76</v>
      </c>
      <c r="G27" s="28">
        <v>11.15</v>
      </c>
      <c r="H27" s="29">
        <f t="shared" ref="H27:H28" si="4">ROUND(G27*(1+$I$7%),2)</f>
        <v>13.7</v>
      </c>
      <c r="I27" s="30">
        <f t="shared" si="3"/>
        <v>22656.511999999999</v>
      </c>
      <c r="J27" s="79"/>
    </row>
    <row r="28" spans="1:10" ht="40.5" x14ac:dyDescent="0.25">
      <c r="A28" s="60" t="s">
        <v>86</v>
      </c>
      <c r="B28" s="51" t="s">
        <v>28</v>
      </c>
      <c r="C28" s="33">
        <v>100767</v>
      </c>
      <c r="D28" s="34" t="s">
        <v>68</v>
      </c>
      <c r="E28" s="43" t="s">
        <v>45</v>
      </c>
      <c r="F28" s="42">
        <f>91.8+128</f>
        <v>219.8</v>
      </c>
      <c r="G28" s="28">
        <v>17.2</v>
      </c>
      <c r="H28" s="29">
        <f t="shared" si="4"/>
        <v>21.14</v>
      </c>
      <c r="I28" s="30">
        <f t="shared" si="3"/>
        <v>4646.5720000000001</v>
      </c>
      <c r="J28" s="79"/>
    </row>
    <row r="29" spans="1:10" ht="14.45" x14ac:dyDescent="0.3">
      <c r="A29" s="35">
        <v>5</v>
      </c>
      <c r="B29" s="49"/>
      <c r="C29" s="37"/>
      <c r="D29" s="38" t="s">
        <v>47</v>
      </c>
      <c r="E29" s="39"/>
      <c r="F29" s="50"/>
      <c r="G29" s="40"/>
      <c r="H29" s="40"/>
      <c r="I29" s="40"/>
      <c r="J29" s="77">
        <f>SUM(I30:I33)</f>
        <v>60091.01</v>
      </c>
    </row>
    <row r="30" spans="1:10" ht="27" x14ac:dyDescent="0.25">
      <c r="A30" s="60" t="s">
        <v>87</v>
      </c>
      <c r="B30" s="51" t="s">
        <v>28</v>
      </c>
      <c r="C30" s="33">
        <v>94213</v>
      </c>
      <c r="D30" s="34" t="s">
        <v>57</v>
      </c>
      <c r="E30" s="43" t="s">
        <v>6</v>
      </c>
      <c r="F30" s="42">
        <v>547</v>
      </c>
      <c r="G30" s="28">
        <v>69.38</v>
      </c>
      <c r="H30" s="29">
        <f t="shared" ref="H30:H34" si="5">ROUND(G30*(1+$I$7%),2)</f>
        <v>85.25</v>
      </c>
      <c r="I30" s="30">
        <f t="shared" si="2"/>
        <v>46631.75</v>
      </c>
      <c r="J30" s="76"/>
    </row>
    <row r="31" spans="1:10" ht="27" x14ac:dyDescent="0.25">
      <c r="A31" s="60" t="s">
        <v>88</v>
      </c>
      <c r="B31" s="51" t="s">
        <v>28</v>
      </c>
      <c r="C31" s="33">
        <v>94213</v>
      </c>
      <c r="D31" s="34" t="s">
        <v>58</v>
      </c>
      <c r="E31" s="43" t="s">
        <v>6</v>
      </c>
      <c r="F31" s="42">
        <v>50</v>
      </c>
      <c r="G31" s="28">
        <v>69.38</v>
      </c>
      <c r="H31" s="29">
        <f t="shared" si="5"/>
        <v>85.25</v>
      </c>
      <c r="I31" s="30">
        <f t="shared" si="2"/>
        <v>4262.5</v>
      </c>
      <c r="J31" s="76"/>
    </row>
    <row r="32" spans="1:10" ht="27" x14ac:dyDescent="0.25">
      <c r="A32" s="60" t="s">
        <v>89</v>
      </c>
      <c r="B32" s="51" t="s">
        <v>28</v>
      </c>
      <c r="C32" s="33">
        <v>94227</v>
      </c>
      <c r="D32" s="34" t="s">
        <v>60</v>
      </c>
      <c r="E32" s="43" t="s">
        <v>30</v>
      </c>
      <c r="F32" s="42">
        <v>60</v>
      </c>
      <c r="G32" s="28">
        <v>65.430000000000007</v>
      </c>
      <c r="H32" s="29">
        <f t="shared" si="5"/>
        <v>80.400000000000006</v>
      </c>
      <c r="I32" s="30">
        <f t="shared" si="2"/>
        <v>4824</v>
      </c>
      <c r="J32" s="76"/>
    </row>
    <row r="33" spans="1:10" ht="27" x14ac:dyDescent="0.25">
      <c r="A33" s="60" t="s">
        <v>90</v>
      </c>
      <c r="B33" s="51" t="s">
        <v>28</v>
      </c>
      <c r="C33" s="33">
        <v>89578</v>
      </c>
      <c r="D33" s="34" t="s">
        <v>59</v>
      </c>
      <c r="E33" s="43" t="s">
        <v>30</v>
      </c>
      <c r="F33" s="42">
        <v>98</v>
      </c>
      <c r="G33" s="28">
        <v>36.31</v>
      </c>
      <c r="H33" s="29">
        <f t="shared" si="5"/>
        <v>44.62</v>
      </c>
      <c r="I33" s="30">
        <f t="shared" si="2"/>
        <v>4372.7599999999993</v>
      </c>
      <c r="J33" s="76"/>
    </row>
    <row r="34" spans="1:10" x14ac:dyDescent="0.25">
      <c r="A34" s="35">
        <v>6</v>
      </c>
      <c r="B34" s="41"/>
      <c r="C34" s="83"/>
      <c r="D34" s="52" t="s">
        <v>51</v>
      </c>
      <c r="E34" s="53"/>
      <c r="F34" s="54"/>
      <c r="G34" s="40"/>
      <c r="H34" s="53">
        <f t="shared" si="5"/>
        <v>0</v>
      </c>
      <c r="I34" s="58"/>
      <c r="J34" s="77">
        <f>SUM(I36:I51)</f>
        <v>13611.47</v>
      </c>
    </row>
    <row r="35" spans="1:10" s="102" customFormat="1" x14ac:dyDescent="0.25">
      <c r="A35" s="105" t="s">
        <v>91</v>
      </c>
      <c r="B35" s="106"/>
      <c r="C35" s="107"/>
      <c r="D35" s="108" t="s">
        <v>92</v>
      </c>
      <c r="E35" s="109"/>
      <c r="F35" s="110"/>
      <c r="G35" s="111"/>
      <c r="H35" s="99"/>
      <c r="I35" s="112"/>
      <c r="J35" s="113"/>
    </row>
    <row r="36" spans="1:10" ht="28.15" customHeight="1" x14ac:dyDescent="0.25">
      <c r="A36" s="59" t="s">
        <v>101</v>
      </c>
      <c r="B36" s="51" t="s">
        <v>28</v>
      </c>
      <c r="C36" s="33">
        <v>91834</v>
      </c>
      <c r="D36" s="32" t="s">
        <v>97</v>
      </c>
      <c r="E36" s="55" t="s">
        <v>30</v>
      </c>
      <c r="F36" s="56">
        <v>80</v>
      </c>
      <c r="G36" s="87">
        <v>22.46</v>
      </c>
      <c r="H36" s="29">
        <f>ROUND(G36*(1+$I$7%),2)</f>
        <v>27.6</v>
      </c>
      <c r="I36" s="30">
        <f>F36*H36</f>
        <v>2208</v>
      </c>
      <c r="J36" s="79"/>
    </row>
    <row r="37" spans="1:10" ht="28.15" customHeight="1" x14ac:dyDescent="0.25">
      <c r="A37" s="59" t="s">
        <v>102</v>
      </c>
      <c r="B37" s="51" t="s">
        <v>28</v>
      </c>
      <c r="C37" s="33">
        <v>91856</v>
      </c>
      <c r="D37" s="32" t="s">
        <v>111</v>
      </c>
      <c r="E37" s="55" t="s">
        <v>30</v>
      </c>
      <c r="F37" s="56">
        <v>60</v>
      </c>
      <c r="G37" s="87">
        <v>14.85</v>
      </c>
      <c r="H37" s="29">
        <f t="shared" ref="H37:H51" si="6">ROUND(G37*(1+$I$7%),2)</f>
        <v>18.25</v>
      </c>
      <c r="I37" s="30">
        <f t="shared" ref="I37:I51" si="7">F37*H37</f>
        <v>1095</v>
      </c>
      <c r="J37" s="79"/>
    </row>
    <row r="38" spans="1:10" ht="33" customHeight="1" x14ac:dyDescent="0.25">
      <c r="A38" s="59" t="s">
        <v>103</v>
      </c>
      <c r="B38" s="51" t="s">
        <v>28</v>
      </c>
      <c r="C38" s="33">
        <v>91926</v>
      </c>
      <c r="D38" s="32" t="s">
        <v>52</v>
      </c>
      <c r="E38" s="55" t="s">
        <v>30</v>
      </c>
      <c r="F38" s="56">
        <v>80</v>
      </c>
      <c r="G38" s="87">
        <v>4.57</v>
      </c>
      <c r="H38" s="29">
        <f t="shared" si="6"/>
        <v>5.62</v>
      </c>
      <c r="I38" s="30">
        <f t="shared" si="7"/>
        <v>449.6</v>
      </c>
      <c r="J38" s="79"/>
    </row>
    <row r="39" spans="1:10" ht="33" customHeight="1" x14ac:dyDescent="0.25">
      <c r="A39" s="59" t="s">
        <v>104</v>
      </c>
      <c r="B39" s="51" t="s">
        <v>28</v>
      </c>
      <c r="C39" s="33">
        <v>91928</v>
      </c>
      <c r="D39" s="32" t="s">
        <v>105</v>
      </c>
      <c r="E39" s="55" t="s">
        <v>30</v>
      </c>
      <c r="F39" s="56">
        <v>40</v>
      </c>
      <c r="G39" s="87">
        <v>6.99</v>
      </c>
      <c r="H39" s="29">
        <f t="shared" si="6"/>
        <v>8.59</v>
      </c>
      <c r="I39" s="30">
        <f t="shared" si="7"/>
        <v>343.6</v>
      </c>
      <c r="J39" s="114"/>
    </row>
    <row r="40" spans="1:10" ht="33" customHeight="1" x14ac:dyDescent="0.25">
      <c r="A40" s="59" t="s">
        <v>110</v>
      </c>
      <c r="B40" s="51" t="s">
        <v>28</v>
      </c>
      <c r="C40" s="33">
        <v>91930</v>
      </c>
      <c r="D40" s="32" t="s">
        <v>106</v>
      </c>
      <c r="E40" s="55" t="s">
        <v>30</v>
      </c>
      <c r="F40" s="56">
        <v>20</v>
      </c>
      <c r="G40" s="87">
        <v>9.7100000000000009</v>
      </c>
      <c r="H40" s="29">
        <f t="shared" si="6"/>
        <v>11.93</v>
      </c>
      <c r="I40" s="30">
        <f t="shared" si="7"/>
        <v>238.6</v>
      </c>
      <c r="J40" s="114"/>
    </row>
    <row r="41" spans="1:10" ht="14.45" x14ac:dyDescent="0.3">
      <c r="A41" s="115" t="s">
        <v>98</v>
      </c>
      <c r="B41" s="51"/>
      <c r="C41" s="33"/>
      <c r="D41" s="108" t="s">
        <v>75</v>
      </c>
      <c r="E41" s="55"/>
      <c r="F41" s="56"/>
      <c r="G41" s="87"/>
      <c r="H41" s="29">
        <f t="shared" si="6"/>
        <v>0</v>
      </c>
      <c r="I41" s="30">
        <f t="shared" si="7"/>
        <v>0</v>
      </c>
      <c r="J41" s="114"/>
    </row>
    <row r="42" spans="1:10" ht="27" x14ac:dyDescent="0.25">
      <c r="A42" s="90" t="s">
        <v>107</v>
      </c>
      <c r="B42" s="51" t="s">
        <v>28</v>
      </c>
      <c r="C42" s="33">
        <v>91992</v>
      </c>
      <c r="D42" s="32" t="s">
        <v>109</v>
      </c>
      <c r="E42" s="91" t="s">
        <v>108</v>
      </c>
      <c r="F42" s="92">
        <v>2</v>
      </c>
      <c r="G42" s="87">
        <v>53.5</v>
      </c>
      <c r="H42" s="29">
        <f t="shared" si="6"/>
        <v>65.739999999999995</v>
      </c>
      <c r="I42" s="30">
        <f t="shared" si="7"/>
        <v>131.47999999999999</v>
      </c>
      <c r="J42" s="114"/>
    </row>
    <row r="43" spans="1:10" x14ac:dyDescent="0.25">
      <c r="A43" s="116" t="s">
        <v>99</v>
      </c>
      <c r="B43" s="51"/>
      <c r="C43" s="33"/>
      <c r="D43" s="108" t="s">
        <v>93</v>
      </c>
      <c r="E43" s="91"/>
      <c r="F43" s="92"/>
      <c r="G43" s="87"/>
      <c r="H43" s="29">
        <f t="shared" si="6"/>
        <v>0</v>
      </c>
      <c r="I43" s="30">
        <f t="shared" si="7"/>
        <v>0</v>
      </c>
      <c r="J43" s="114"/>
    </row>
    <row r="44" spans="1:10" ht="30" customHeight="1" x14ac:dyDescent="0.25">
      <c r="A44" s="90" t="s">
        <v>112</v>
      </c>
      <c r="B44" s="51" t="s">
        <v>28</v>
      </c>
      <c r="C44" s="33" t="s">
        <v>95</v>
      </c>
      <c r="D44" s="32" t="s">
        <v>96</v>
      </c>
      <c r="E44" s="91" t="s">
        <v>41</v>
      </c>
      <c r="F44" s="92">
        <v>14</v>
      </c>
      <c r="G44" s="87">
        <v>389.31</v>
      </c>
      <c r="H44" s="29">
        <f t="shared" si="6"/>
        <v>478.38</v>
      </c>
      <c r="I44" s="30">
        <f t="shared" si="7"/>
        <v>6697.32</v>
      </c>
      <c r="J44" s="79"/>
    </row>
    <row r="45" spans="1:10" ht="14.45" x14ac:dyDescent="0.3">
      <c r="A45" s="116" t="s">
        <v>100</v>
      </c>
      <c r="B45" s="51"/>
      <c r="C45" s="33"/>
      <c r="D45" s="108" t="s">
        <v>94</v>
      </c>
      <c r="E45" s="91"/>
      <c r="F45" s="92"/>
      <c r="G45" s="87"/>
      <c r="H45" s="29">
        <f t="shared" si="6"/>
        <v>0</v>
      </c>
      <c r="I45" s="30">
        <f t="shared" si="7"/>
        <v>0</v>
      </c>
      <c r="J45" s="114"/>
    </row>
    <row r="46" spans="1:10" ht="27" x14ac:dyDescent="0.25">
      <c r="A46" s="90" t="s">
        <v>113</v>
      </c>
      <c r="B46" s="51" t="s">
        <v>28</v>
      </c>
      <c r="C46" s="33">
        <v>97621</v>
      </c>
      <c r="D46" s="32" t="s">
        <v>119</v>
      </c>
      <c r="E46" s="91" t="s">
        <v>8</v>
      </c>
      <c r="F46" s="92">
        <v>0.1</v>
      </c>
      <c r="G46" s="87">
        <v>146.4</v>
      </c>
      <c r="H46" s="29">
        <f t="shared" si="6"/>
        <v>179.9</v>
      </c>
      <c r="I46" s="30">
        <f t="shared" si="7"/>
        <v>17.990000000000002</v>
      </c>
      <c r="J46" s="114"/>
    </row>
    <row r="47" spans="1:10" s="89" customFormat="1" ht="28.15" customHeight="1" x14ac:dyDescent="0.25">
      <c r="A47" s="90" t="s">
        <v>114</v>
      </c>
      <c r="B47" s="51" t="s">
        <v>28</v>
      </c>
      <c r="C47" s="26">
        <v>101877</v>
      </c>
      <c r="D47" s="32" t="s">
        <v>71</v>
      </c>
      <c r="E47" s="55" t="s">
        <v>41</v>
      </c>
      <c r="F47" s="56">
        <v>1</v>
      </c>
      <c r="G47" s="87">
        <v>65.180000000000007</v>
      </c>
      <c r="H47" s="29">
        <f t="shared" si="6"/>
        <v>80.09</v>
      </c>
      <c r="I47" s="30">
        <f t="shared" si="7"/>
        <v>80.09</v>
      </c>
      <c r="J47" s="88"/>
    </row>
    <row r="48" spans="1:10" ht="27" x14ac:dyDescent="0.25">
      <c r="A48" s="90" t="s">
        <v>115</v>
      </c>
      <c r="B48" s="51" t="s">
        <v>28</v>
      </c>
      <c r="C48" s="33">
        <v>101890</v>
      </c>
      <c r="D48" s="32" t="s">
        <v>72</v>
      </c>
      <c r="E48" s="55" t="s">
        <v>41</v>
      </c>
      <c r="F48" s="56">
        <v>1</v>
      </c>
      <c r="G48" s="87">
        <v>16.98</v>
      </c>
      <c r="H48" s="29">
        <f t="shared" si="6"/>
        <v>20.87</v>
      </c>
      <c r="I48" s="30">
        <f t="shared" si="7"/>
        <v>20.87</v>
      </c>
      <c r="J48" s="79"/>
    </row>
    <row r="49" spans="1:10" ht="27" x14ac:dyDescent="0.25">
      <c r="A49" s="90" t="s">
        <v>116</v>
      </c>
      <c r="B49" s="51" t="s">
        <v>28</v>
      </c>
      <c r="C49" s="33">
        <v>101891</v>
      </c>
      <c r="D49" s="32" t="s">
        <v>74</v>
      </c>
      <c r="E49" s="55" t="s">
        <v>73</v>
      </c>
      <c r="F49" s="56">
        <v>1</v>
      </c>
      <c r="G49" s="87">
        <v>29.59</v>
      </c>
      <c r="H49" s="29">
        <f t="shared" si="6"/>
        <v>36.36</v>
      </c>
      <c r="I49" s="30">
        <f t="shared" si="7"/>
        <v>36.36</v>
      </c>
      <c r="J49" s="79"/>
    </row>
    <row r="50" spans="1:10" ht="27" x14ac:dyDescent="0.25">
      <c r="A50" s="90" t="s">
        <v>117</v>
      </c>
      <c r="B50" s="51" t="s">
        <v>28</v>
      </c>
      <c r="C50" s="33">
        <v>93666</v>
      </c>
      <c r="D50" s="32" t="s">
        <v>120</v>
      </c>
      <c r="E50" s="91" t="s">
        <v>108</v>
      </c>
      <c r="F50" s="92">
        <v>1</v>
      </c>
      <c r="G50" s="87">
        <v>78.3</v>
      </c>
      <c r="H50" s="29">
        <f t="shared" si="6"/>
        <v>96.22</v>
      </c>
      <c r="I50" s="30">
        <f t="shared" si="7"/>
        <v>96.22</v>
      </c>
      <c r="J50" s="79"/>
    </row>
    <row r="51" spans="1:10" ht="27" x14ac:dyDescent="0.25">
      <c r="A51" s="90" t="s">
        <v>118</v>
      </c>
      <c r="B51" s="51" t="s">
        <v>28</v>
      </c>
      <c r="C51" s="33">
        <v>101501</v>
      </c>
      <c r="D51" s="32" t="s">
        <v>121</v>
      </c>
      <c r="E51" s="91" t="s">
        <v>108</v>
      </c>
      <c r="F51" s="92">
        <v>1</v>
      </c>
      <c r="G51" s="87">
        <v>1787.39</v>
      </c>
      <c r="H51" s="29">
        <f t="shared" si="6"/>
        <v>2196.34</v>
      </c>
      <c r="I51" s="30">
        <f t="shared" si="7"/>
        <v>2196.34</v>
      </c>
      <c r="J51" s="79"/>
    </row>
    <row r="52" spans="1:10" ht="13.9" customHeight="1" x14ac:dyDescent="0.3">
      <c r="A52" s="35">
        <v>7</v>
      </c>
      <c r="B52" s="41"/>
      <c r="C52" s="83"/>
      <c r="D52" s="52" t="s">
        <v>53</v>
      </c>
      <c r="E52" s="53"/>
      <c r="F52" s="54"/>
      <c r="G52" s="40"/>
      <c r="H52" s="40"/>
      <c r="I52" s="40"/>
      <c r="J52" s="78">
        <f>SUM(I53:I53)</f>
        <v>10024</v>
      </c>
    </row>
    <row r="53" spans="1:10" ht="30.6" customHeight="1" x14ac:dyDescent="0.25">
      <c r="A53" s="60" t="s">
        <v>123</v>
      </c>
      <c r="B53" s="23" t="s">
        <v>28</v>
      </c>
      <c r="C53" s="33">
        <v>100719</v>
      </c>
      <c r="D53" s="34" t="s">
        <v>122</v>
      </c>
      <c r="E53" s="61" t="s">
        <v>6</v>
      </c>
      <c r="F53" s="42">
        <v>700</v>
      </c>
      <c r="G53" s="28">
        <v>11.65</v>
      </c>
      <c r="H53" s="29">
        <f>ROUND(G53*(1+$I$7%),2)</f>
        <v>14.32</v>
      </c>
      <c r="I53" s="30">
        <f>F53*H53</f>
        <v>10024</v>
      </c>
      <c r="J53" s="79"/>
    </row>
    <row r="54" spans="1:10" x14ac:dyDescent="0.25">
      <c r="A54" s="35">
        <v>8</v>
      </c>
      <c r="B54" s="62"/>
      <c r="C54" s="62"/>
      <c r="D54" s="63" t="s">
        <v>54</v>
      </c>
      <c r="E54" s="64"/>
      <c r="F54" s="65"/>
      <c r="G54" s="68"/>
      <c r="H54" s="68"/>
      <c r="I54" s="65"/>
      <c r="J54" s="78">
        <f>I55</f>
        <v>1885.68</v>
      </c>
    </row>
    <row r="55" spans="1:10" ht="14.45" x14ac:dyDescent="0.3">
      <c r="A55" s="57" t="s">
        <v>124</v>
      </c>
      <c r="B55" s="23" t="s">
        <v>69</v>
      </c>
      <c r="C55" s="26">
        <v>2450</v>
      </c>
      <c r="D55" s="25" t="s">
        <v>70</v>
      </c>
      <c r="E55" s="61" t="s">
        <v>6</v>
      </c>
      <c r="F55" s="66">
        <v>648</v>
      </c>
      <c r="G55" s="28">
        <v>2.37</v>
      </c>
      <c r="H55" s="29">
        <f>ROUND(G55*(1+$I$7%),2)</f>
        <v>2.91</v>
      </c>
      <c r="I55" s="67">
        <f>F55*H55</f>
        <v>1885.68</v>
      </c>
      <c r="J55" s="69"/>
    </row>
    <row r="56" spans="1:10" ht="14.45" x14ac:dyDescent="0.3">
      <c r="A56" s="118" t="s">
        <v>55</v>
      </c>
      <c r="B56" s="119"/>
      <c r="C56" s="119"/>
      <c r="D56" s="119"/>
      <c r="E56" s="119"/>
      <c r="F56" s="119"/>
      <c r="G56" s="119"/>
      <c r="H56" s="119"/>
      <c r="I56" s="120"/>
      <c r="J56" s="81">
        <f>SUM(J10:J54)</f>
        <v>203990.88529999999</v>
      </c>
    </row>
    <row r="57" spans="1:10" x14ac:dyDescent="0.25">
      <c r="G57" s="82"/>
    </row>
  </sheetData>
  <mergeCells count="8">
    <mergeCell ref="A56:I56"/>
    <mergeCell ref="A1:I5"/>
    <mergeCell ref="A6:I6"/>
    <mergeCell ref="A7:C7"/>
    <mergeCell ref="A8:C8"/>
    <mergeCell ref="E7:G8"/>
    <mergeCell ref="H7:H8"/>
    <mergeCell ref="I7:I8"/>
  </mergeCells>
  <phoneticPr fontId="21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8" sqref="B8:I8"/>
    </sheetView>
  </sheetViews>
  <sheetFormatPr defaultRowHeight="15" x14ac:dyDescent="0.25"/>
  <cols>
    <col min="1" max="1" width="10.5703125" customWidth="1"/>
    <col min="2" max="2" width="34.28515625" customWidth="1"/>
    <col min="3" max="3" width="12.7109375" customWidth="1"/>
    <col min="4" max="4" width="13" customWidth="1"/>
    <col min="5" max="5" width="11.7109375" customWidth="1"/>
    <col min="6" max="6" width="10.7109375" customWidth="1"/>
    <col min="7" max="7" width="12.28515625" customWidth="1"/>
    <col min="8" max="8" width="12.140625" customWidth="1"/>
    <col min="9" max="9" width="11.140625" customWidth="1"/>
  </cols>
  <sheetData>
    <row r="1" spans="1:9" ht="14.45" customHeight="1" x14ac:dyDescent="0.25">
      <c r="A1" s="145" t="s">
        <v>25</v>
      </c>
      <c r="B1" s="146"/>
      <c r="C1" s="146"/>
      <c r="D1" s="146"/>
      <c r="E1" s="146"/>
      <c r="F1" s="146"/>
      <c r="G1" s="146"/>
      <c r="H1" s="146"/>
      <c r="I1" s="146"/>
    </row>
    <row r="2" spans="1:9" ht="14.45" customHeight="1" x14ac:dyDescent="0.25">
      <c r="A2" s="145"/>
      <c r="B2" s="146"/>
      <c r="C2" s="146"/>
      <c r="D2" s="146"/>
      <c r="E2" s="146"/>
      <c r="F2" s="146"/>
      <c r="G2" s="146"/>
      <c r="H2" s="146"/>
      <c r="I2" s="146"/>
    </row>
    <row r="3" spans="1:9" ht="14.45" customHeight="1" x14ac:dyDescent="0.25">
      <c r="A3" s="145"/>
      <c r="B3" s="146"/>
      <c r="C3" s="146"/>
      <c r="D3" s="146"/>
      <c r="E3" s="146"/>
      <c r="F3" s="146"/>
      <c r="G3" s="146"/>
      <c r="H3" s="146"/>
      <c r="I3" s="146"/>
    </row>
    <row r="4" spans="1:9" ht="14.45" customHeight="1" x14ac:dyDescent="0.25">
      <c r="A4" s="145"/>
      <c r="B4" s="146"/>
      <c r="C4" s="146"/>
      <c r="D4" s="146"/>
      <c r="E4" s="146"/>
      <c r="F4" s="146"/>
      <c r="G4" s="146"/>
      <c r="H4" s="146"/>
      <c r="I4" s="146"/>
    </row>
    <row r="5" spans="1:9" ht="14.45" customHeight="1" x14ac:dyDescent="0.25">
      <c r="A5" s="145"/>
      <c r="B5" s="146"/>
      <c r="C5" s="146"/>
      <c r="D5" s="146"/>
      <c r="E5" s="146"/>
      <c r="F5" s="146"/>
      <c r="G5" s="146"/>
      <c r="H5" s="146"/>
      <c r="I5" s="146"/>
    </row>
    <row r="6" spans="1:9" ht="16.899999999999999" customHeight="1" x14ac:dyDescent="0.3">
      <c r="A6" s="147" t="s">
        <v>14</v>
      </c>
      <c r="B6" s="148"/>
      <c r="C6" s="148"/>
      <c r="D6" s="148"/>
      <c r="E6" s="148"/>
      <c r="F6" s="148"/>
      <c r="G6" s="148"/>
      <c r="H6" s="148"/>
      <c r="I6" s="148"/>
    </row>
    <row r="7" spans="1:9" ht="15.75" customHeight="1" x14ac:dyDescent="0.25">
      <c r="A7" s="154" t="s">
        <v>127</v>
      </c>
      <c r="B7" s="149" t="s">
        <v>128</v>
      </c>
      <c r="C7" s="150"/>
      <c r="D7" s="150"/>
      <c r="E7" s="150"/>
      <c r="F7" s="150"/>
      <c r="G7" s="150"/>
      <c r="H7" s="150"/>
      <c r="I7" s="150"/>
    </row>
    <row r="8" spans="1:9" ht="14.45" customHeight="1" x14ac:dyDescent="0.25">
      <c r="A8" s="5" t="s">
        <v>13</v>
      </c>
      <c r="B8" s="151" t="s">
        <v>129</v>
      </c>
      <c r="C8" s="152"/>
      <c r="D8" s="152"/>
      <c r="E8" s="152"/>
      <c r="F8" s="152"/>
      <c r="G8" s="152"/>
      <c r="H8" s="152"/>
      <c r="I8" s="152"/>
    </row>
    <row r="9" spans="1:9" x14ac:dyDescent="0.25">
      <c r="A9" s="8" t="s">
        <v>0</v>
      </c>
      <c r="B9" s="6" t="s">
        <v>1</v>
      </c>
      <c r="C9" s="6"/>
      <c r="D9" s="155" t="s">
        <v>15</v>
      </c>
      <c r="E9" s="155" t="s">
        <v>16</v>
      </c>
      <c r="F9" s="155" t="s">
        <v>31</v>
      </c>
      <c r="G9" s="155" t="s">
        <v>32</v>
      </c>
      <c r="H9" s="155" t="s">
        <v>33</v>
      </c>
      <c r="I9" s="155" t="s">
        <v>34</v>
      </c>
    </row>
    <row r="10" spans="1:9" ht="22.5" x14ac:dyDescent="0.25">
      <c r="A10" s="9">
        <v>1</v>
      </c>
      <c r="B10" s="70" t="str">
        <f>planilha!D10</f>
        <v>SERVIÇOS PRELIMINARES (DEMOLIÇÕES E RETIRADAS)</v>
      </c>
      <c r="C10" s="117">
        <f>planilha!J10</f>
        <v>1262.7236</v>
      </c>
      <c r="D10" s="156">
        <f>100%*$C$10</f>
        <v>1262.7236</v>
      </c>
      <c r="E10" s="156"/>
      <c r="F10" s="156"/>
      <c r="G10" s="156"/>
      <c r="H10" s="156"/>
      <c r="I10" s="156"/>
    </row>
    <row r="11" spans="1:9" x14ac:dyDescent="0.25">
      <c r="A11" s="9">
        <v>2</v>
      </c>
      <c r="B11" s="70" t="str">
        <f>planilha!D13</f>
        <v>INFRA ESTRUTURA</v>
      </c>
      <c r="C11" s="117">
        <f>planilha!J13</f>
        <v>25636.286400000001</v>
      </c>
      <c r="D11" s="157">
        <f>100%*$C$11</f>
        <v>25636.286400000001</v>
      </c>
      <c r="E11" s="157"/>
      <c r="F11" s="157"/>
      <c r="G11" s="157"/>
      <c r="H11" s="157"/>
      <c r="I11" s="157"/>
    </row>
    <row r="12" spans="1:9" x14ac:dyDescent="0.25">
      <c r="A12" s="9">
        <v>3</v>
      </c>
      <c r="B12" s="70" t="str">
        <f>planilha!D22</f>
        <v>SUPER ESTRUTURA</v>
      </c>
      <c r="C12" s="117">
        <f>planilha!J22</f>
        <v>29172.980099999997</v>
      </c>
      <c r="D12" s="158"/>
      <c r="E12" s="157">
        <f>100%*$C$12</f>
        <v>29172.980099999997</v>
      </c>
      <c r="F12" s="157"/>
      <c r="G12" s="157"/>
      <c r="H12" s="157"/>
      <c r="I12" s="158"/>
    </row>
    <row r="13" spans="1:9" x14ac:dyDescent="0.25">
      <c r="A13" s="9">
        <v>4</v>
      </c>
      <c r="B13" s="71" t="str">
        <f>planilha!D25</f>
        <v>ESTRUTURA DA COBERTURA</v>
      </c>
      <c r="C13" s="117">
        <f>planilha!J25</f>
        <v>62306.735199999996</v>
      </c>
      <c r="D13" s="158"/>
      <c r="E13" s="157"/>
      <c r="F13" s="157">
        <f>50%*$C$13</f>
        <v>31153.367599999998</v>
      </c>
      <c r="G13" s="157">
        <f>50%*$C$13</f>
        <v>31153.367599999998</v>
      </c>
      <c r="H13" s="157"/>
      <c r="I13" s="157"/>
    </row>
    <row r="14" spans="1:9" x14ac:dyDescent="0.25">
      <c r="A14" s="9">
        <v>5</v>
      </c>
      <c r="B14" s="70" t="str">
        <f>planilha!D29</f>
        <v>COBERTURA</v>
      </c>
      <c r="C14" s="117">
        <f>planilha!J29</f>
        <v>60091.01</v>
      </c>
      <c r="D14" s="157"/>
      <c r="E14" s="157"/>
      <c r="F14" s="157"/>
      <c r="G14" s="157">
        <f>50%*$C$14</f>
        <v>30045.505000000001</v>
      </c>
      <c r="H14" s="157">
        <f>50%*$C$14</f>
        <v>30045.505000000001</v>
      </c>
      <c r="I14" s="157"/>
    </row>
    <row r="15" spans="1:9" x14ac:dyDescent="0.25">
      <c r="A15" s="9">
        <v>6</v>
      </c>
      <c r="B15" s="72" t="str">
        <f>planilha!D34</f>
        <v>INSTALAÇÕES ELÉTRICAS</v>
      </c>
      <c r="C15" s="117">
        <f>planilha!J34</f>
        <v>13611.47</v>
      </c>
      <c r="D15" s="156"/>
      <c r="E15" s="156"/>
      <c r="F15" s="156"/>
      <c r="G15" s="156"/>
      <c r="H15" s="157">
        <f>100%*$C$15</f>
        <v>13611.47</v>
      </c>
      <c r="I15" s="156"/>
    </row>
    <row r="16" spans="1:9" x14ac:dyDescent="0.25">
      <c r="A16" s="9">
        <v>7</v>
      </c>
      <c r="B16" s="72" t="str">
        <f>planilha!D52</f>
        <v>REVESTIMENTOS E PINTURAS</v>
      </c>
      <c r="C16" s="117">
        <f>planilha!J52</f>
        <v>10024</v>
      </c>
      <c r="D16" s="157"/>
      <c r="E16" s="157"/>
      <c r="F16" s="157"/>
      <c r="G16" s="157"/>
      <c r="H16" s="157"/>
      <c r="I16" s="157">
        <f>100%*$C$16</f>
        <v>10024</v>
      </c>
    </row>
    <row r="17" spans="1:9" x14ac:dyDescent="0.25">
      <c r="A17" s="9">
        <v>8</v>
      </c>
      <c r="B17" s="70" t="str">
        <f>planilha!D54</f>
        <v>SERVIÇOS COMPLEMENTARES</v>
      </c>
      <c r="C17" s="117">
        <f>planilha!J54</f>
        <v>1885.68</v>
      </c>
      <c r="D17" s="158"/>
      <c r="E17" s="157"/>
      <c r="F17" s="157"/>
      <c r="G17" s="157"/>
      <c r="H17" s="157"/>
      <c r="I17" s="157">
        <f>100%*$C$17</f>
        <v>1885.68</v>
      </c>
    </row>
    <row r="18" spans="1:9" x14ac:dyDescent="0.25">
      <c r="A18" s="141"/>
      <c r="B18" s="159" t="s">
        <v>17</v>
      </c>
      <c r="C18" s="159"/>
      <c r="D18" s="160">
        <f t="shared" ref="D18:I18" si="0">SUM(D10:D17)</f>
        <v>26899.010000000002</v>
      </c>
      <c r="E18" s="160">
        <f t="shared" si="0"/>
        <v>29172.980099999997</v>
      </c>
      <c r="F18" s="160">
        <f t="shared" si="0"/>
        <v>31153.367599999998</v>
      </c>
      <c r="G18" s="160">
        <f t="shared" si="0"/>
        <v>61198.872600000002</v>
      </c>
      <c r="H18" s="160">
        <f t="shared" si="0"/>
        <v>43656.974999999999</v>
      </c>
      <c r="I18" s="160">
        <f t="shared" si="0"/>
        <v>11909.68</v>
      </c>
    </row>
    <row r="19" spans="1:9" x14ac:dyDescent="0.25">
      <c r="A19" s="142"/>
      <c r="B19" s="159" t="s">
        <v>18</v>
      </c>
      <c r="C19" s="159"/>
      <c r="D19" s="161">
        <f>(D18/$C$22)</f>
        <v>0.13186378381779593</v>
      </c>
      <c r="E19" s="161">
        <f t="shared" ref="E19:I19" si="1">(E18/$C$22)</f>
        <v>0.14301119413789806</v>
      </c>
      <c r="F19" s="161">
        <f t="shared" si="1"/>
        <v>0.15271940976276552</v>
      </c>
      <c r="G19" s="161">
        <f t="shared" si="1"/>
        <v>0.30000787785198169</v>
      </c>
      <c r="H19" s="161">
        <f t="shared" si="1"/>
        <v>0.21401434155156343</v>
      </c>
      <c r="I19" s="161">
        <f t="shared" si="1"/>
        <v>5.8383392877995419E-2</v>
      </c>
    </row>
    <row r="20" spans="1:9" x14ac:dyDescent="0.25">
      <c r="A20" s="142"/>
      <c r="B20" s="159" t="s">
        <v>19</v>
      </c>
      <c r="C20" s="159"/>
      <c r="D20" s="160">
        <f>D18</f>
        <v>26899.010000000002</v>
      </c>
      <c r="E20" s="160">
        <f>SUM(D18:E18)</f>
        <v>56071.990099999995</v>
      </c>
      <c r="F20" s="160">
        <f>SUM(D18:F18)</f>
        <v>87225.357699999993</v>
      </c>
      <c r="G20" s="160">
        <f>SUM(D18:G18)</f>
        <v>148424.2303</v>
      </c>
      <c r="H20" s="160">
        <f>SUM(D18:H18)</f>
        <v>192081.2053</v>
      </c>
      <c r="I20" s="160">
        <f>SUM(D18:I18)</f>
        <v>203990.88529999999</v>
      </c>
    </row>
    <row r="21" spans="1:9" x14ac:dyDescent="0.25">
      <c r="A21" s="142"/>
      <c r="B21" s="159" t="s">
        <v>20</v>
      </c>
      <c r="C21" s="159"/>
      <c r="D21" s="161">
        <f>D20/$C$22</f>
        <v>0.13186378381779593</v>
      </c>
      <c r="E21" s="161">
        <f>E20/$C$22</f>
        <v>0.27487497795569399</v>
      </c>
      <c r="F21" s="161">
        <f t="shared" ref="F21:I21" si="2">F20/$C$22</f>
        <v>0.42759438771845948</v>
      </c>
      <c r="G21" s="161">
        <f t="shared" si="2"/>
        <v>0.72760226557044116</v>
      </c>
      <c r="H21" s="161">
        <f t="shared" si="2"/>
        <v>0.94161660712200457</v>
      </c>
      <c r="I21" s="161">
        <f t="shared" si="2"/>
        <v>1</v>
      </c>
    </row>
    <row r="22" spans="1:9" x14ac:dyDescent="0.25">
      <c r="A22" s="142"/>
      <c r="B22" s="7"/>
      <c r="C22" s="73">
        <f>SUM(C10:C17)</f>
        <v>203990.88529999999</v>
      </c>
      <c r="D22" s="162"/>
      <c r="E22" s="163"/>
      <c r="F22" s="163"/>
      <c r="G22" s="163"/>
      <c r="H22" s="163"/>
      <c r="I22" s="163"/>
    </row>
    <row r="23" spans="1:9" x14ac:dyDescent="0.25">
      <c r="A23" s="143"/>
      <c r="B23" s="144"/>
      <c r="C23" s="144"/>
      <c r="D23" s="144"/>
      <c r="E23" s="144"/>
      <c r="F23" s="144"/>
      <c r="G23" s="144"/>
      <c r="H23" s="144"/>
      <c r="I23" s="144"/>
    </row>
    <row r="24" spans="1:9" x14ac:dyDescent="0.25">
      <c r="A24" s="143"/>
      <c r="B24" s="144"/>
      <c r="C24" s="144"/>
      <c r="D24" s="144"/>
      <c r="E24" s="144"/>
      <c r="F24" s="144"/>
      <c r="G24" s="144"/>
      <c r="H24" s="144"/>
      <c r="I24" s="144"/>
    </row>
    <row r="25" spans="1:9" x14ac:dyDescent="0.25">
      <c r="A25" s="143"/>
      <c r="B25" s="144"/>
      <c r="C25" s="144"/>
      <c r="D25" s="144"/>
      <c r="E25" s="144"/>
      <c r="F25" s="144"/>
      <c r="G25" s="144"/>
      <c r="H25" s="144"/>
      <c r="I25" s="144"/>
    </row>
    <row r="26" spans="1:9" x14ac:dyDescent="0.25">
      <c r="A26" s="143"/>
      <c r="B26" s="144"/>
      <c r="C26" s="144"/>
      <c r="D26" s="144"/>
      <c r="E26" s="144"/>
      <c r="F26" s="144"/>
      <c r="G26" s="144"/>
      <c r="H26" s="144"/>
      <c r="I26" s="144"/>
    </row>
  </sheetData>
  <mergeCells count="7">
    <mergeCell ref="A18:A22"/>
    <mergeCell ref="D22:I22"/>
    <mergeCell ref="A23:I26"/>
    <mergeCell ref="A1:I5"/>
    <mergeCell ref="A6:I6"/>
    <mergeCell ref="B7:I7"/>
    <mergeCell ref="B8:I8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7"/>
  <sheetViews>
    <sheetView zoomScale="190" zoomScaleNormal="190" workbookViewId="0">
      <selection activeCell="O11" sqref="A11:XFD11"/>
    </sheetView>
  </sheetViews>
  <sheetFormatPr defaultRowHeight="15" x14ac:dyDescent="0.25"/>
  <sheetData>
    <row r="1" spans="1:30" x14ac:dyDescent="0.25">
      <c r="A1" s="153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spans="1:30" x14ac:dyDescent="0.25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0" x14ac:dyDescent="0.25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</row>
    <row r="5" spans="1:30" x14ac:dyDescent="0.25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</row>
    <row r="6" spans="1:30" x14ac:dyDescent="0.25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x14ac:dyDescent="0.25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30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</row>
    <row r="9" spans="1:30" x14ac:dyDescent="0.25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30" x14ac:dyDescent="0.2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0" x14ac:dyDescent="0.25">
      <c r="A12" s="153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</row>
    <row r="13" spans="1:30" x14ac:dyDescent="0.25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0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1:30" x14ac:dyDescent="0.25">
      <c r="A15" s="153"/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0" x14ac:dyDescent="0.25">
      <c r="A16" s="153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 spans="1:30" x14ac:dyDescent="0.25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 x14ac:dyDescent="0.25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x14ac:dyDescent="0.25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0" x14ac:dyDescent="0.25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0" x14ac:dyDescent="0.25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x14ac:dyDescent="0.25">
      <c r="A24" s="153"/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</row>
    <row r="25" spans="1:30" x14ac:dyDescent="0.25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1:30" x14ac:dyDescent="0.25">
      <c r="A26" s="153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</row>
    <row r="27" spans="1:30" x14ac:dyDescent="0.25">
      <c r="A27" s="153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</row>
    <row r="28" spans="1:30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</row>
    <row r="29" spans="1:30" x14ac:dyDescent="0.25">
      <c r="A29" s="153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</row>
    <row r="30" spans="1:30" x14ac:dyDescent="0.25">
      <c r="A30" s="153"/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</row>
    <row r="31" spans="1:30" x14ac:dyDescent="0.25">
      <c r="A31" s="153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</row>
    <row r="32" spans="1:30" x14ac:dyDescent="0.25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</row>
    <row r="33" spans="1:30" x14ac:dyDescent="0.25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</row>
    <row r="34" spans="1:30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0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0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</row>
    <row r="37" spans="1:30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</row>
    <row r="38" spans="1:30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1:30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</row>
    <row r="40" spans="1:30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</row>
    <row r="41" spans="1:30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  <row r="42" spans="1:30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</row>
    <row r="43" spans="1:30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</row>
    <row r="44" spans="1:30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</row>
    <row r="45" spans="1:30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1:30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</row>
    <row r="47" spans="1:30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</row>
    <row r="48" spans="1:30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1:30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</row>
    <row r="50" spans="1:30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  <row r="51" spans="1:30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1:30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1:30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1:30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1:30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1:30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1:30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1:30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1:30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1:30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1:30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1:30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</row>
    <row r="63" spans="1:30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</row>
    <row r="64" spans="1:30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</row>
    <row r="65" spans="1:30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1:30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1:30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1:30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1:30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1:30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1:30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1:30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</row>
    <row r="73" spans="1:30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</row>
    <row r="74" spans="1:30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</row>
    <row r="75" spans="1:30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</row>
    <row r="76" spans="1:30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</row>
    <row r="77" spans="1:30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</row>
  </sheetData>
  <mergeCells count="1">
    <mergeCell ref="A1:N3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BDI</vt:lpstr>
      <vt:lpstr>BDI!Area_de_impressao</vt:lpstr>
      <vt:lpstr>planilha!Area_de_impressao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Iemex05</cp:lastModifiedBy>
  <cp:lastPrinted>2024-05-13T19:33:02Z</cp:lastPrinted>
  <dcterms:created xsi:type="dcterms:W3CDTF">2017-05-11T18:28:48Z</dcterms:created>
  <dcterms:modified xsi:type="dcterms:W3CDTF">2024-05-13T19:34:57Z</dcterms:modified>
</cp:coreProperties>
</file>