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40" windowHeight="7155"/>
  </bookViews>
  <sheets>
    <sheet name="planilha orçamentária" sheetId="1" r:id="rId1"/>
    <sheet name="cronograma" sheetId="4" r:id="rId2"/>
    <sheet name="BDI" sheetId="6" r:id="rId3"/>
  </sheets>
  <definedNames>
    <definedName name="_xlnm.Print_Area" localSheetId="0">'planilha orçamentária'!$A$1:$I$38</definedName>
  </definedNames>
  <calcPr calcId="145621"/>
</workbook>
</file>

<file path=xl/calcChain.xml><?xml version="1.0" encoding="utf-8"?>
<calcChain xmlns="http://schemas.openxmlformats.org/spreadsheetml/2006/main">
  <c r="F23" i="1" l="1"/>
  <c r="I23" i="1" s="1"/>
  <c r="H23" i="1"/>
  <c r="H19" i="1"/>
  <c r="F19" i="1"/>
  <c r="H21" i="1"/>
  <c r="I21" i="1" s="1"/>
  <c r="H20" i="1"/>
  <c r="F24" i="1"/>
  <c r="I24" i="1" s="1"/>
  <c r="F14" i="1"/>
  <c r="F20" i="1"/>
  <c r="F32" i="1" s="1"/>
  <c r="F15" i="1"/>
  <c r="H24" i="1"/>
  <c r="F16" i="1" l="1"/>
  <c r="I19" i="1"/>
  <c r="I29" i="1"/>
  <c r="H29" i="1"/>
  <c r="H28" i="1"/>
  <c r="I28" i="1" s="1"/>
  <c r="H27" i="1"/>
  <c r="I27" i="1" s="1"/>
  <c r="H26" i="1"/>
  <c r="H14" i="1"/>
  <c r="I14" i="1" s="1"/>
  <c r="H15" i="1"/>
  <c r="I15" i="1" s="1"/>
  <c r="H13" i="1"/>
  <c r="I13" i="1" s="1"/>
  <c r="I26" i="1" l="1"/>
  <c r="H13" i="4" s="1"/>
  <c r="H16" i="1"/>
  <c r="H18" i="1"/>
  <c r="I20" i="1"/>
  <c r="H22" i="1"/>
  <c r="H31" i="1"/>
  <c r="H32" i="1"/>
  <c r="I32" i="1" s="1"/>
  <c r="I31" i="1" s="1"/>
  <c r="H12" i="1"/>
  <c r="I12" i="1" s="1"/>
  <c r="G13" i="4" l="1"/>
  <c r="I33" i="1"/>
  <c r="H14" i="4"/>
  <c r="I22" i="1"/>
  <c r="I18" i="1" s="1"/>
  <c r="I16" i="1"/>
  <c r="I11" i="1" s="1"/>
  <c r="C11" i="4" s="1"/>
  <c r="D12" i="4" l="1"/>
  <c r="D15" i="4" s="1"/>
  <c r="F12" i="4"/>
  <c r="F15" i="4" s="1"/>
  <c r="G12" i="4"/>
  <c r="G15" i="4" s="1"/>
  <c r="E12" i="4"/>
  <c r="E15" i="4" s="1"/>
  <c r="I34" i="1"/>
  <c r="H15" i="4"/>
  <c r="C15" i="4" l="1"/>
  <c r="G17" i="4" l="1"/>
  <c r="C17" i="4"/>
  <c r="E17" i="4"/>
  <c r="F17" i="4"/>
  <c r="H17" i="4"/>
  <c r="D17" i="4"/>
  <c r="C19" i="4"/>
  <c r="C16" i="4" s="1"/>
  <c r="H18" i="4" l="1"/>
  <c r="G18" i="4"/>
  <c r="D18" i="4"/>
  <c r="C18" i="4"/>
  <c r="E18" i="4"/>
  <c r="G16" i="4"/>
  <c r="F16" i="4"/>
  <c r="H16" i="4"/>
  <c r="D16" i="4"/>
  <c r="E16" i="4"/>
  <c r="F18" i="4"/>
</calcChain>
</file>

<file path=xl/sharedStrings.xml><?xml version="1.0" encoding="utf-8"?>
<sst xmlns="http://schemas.openxmlformats.org/spreadsheetml/2006/main" count="106" uniqueCount="74">
  <si>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</si>
  <si>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</si>
  <si>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</si>
  <si>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</si>
  <si>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</si>
  <si>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</si>
  <si>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</si>
  <si>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</si>
  <si>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1.3</t>
  </si>
  <si>
    <t>1.4</t>
  </si>
  <si>
    <t>1.5</t>
  </si>
  <si>
    <t>M3</t>
  </si>
  <si>
    <t>2.1</t>
  </si>
  <si>
    <t>2.2</t>
  </si>
  <si>
    <t>Limpeza</t>
  </si>
  <si>
    <t>21.1</t>
  </si>
  <si>
    <t>TOTAL (R$)</t>
  </si>
  <si>
    <t>ASSINATURAS: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</si>
  <si>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</si>
  <si>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</si>
  <si>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</si>
  <si>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</si>
  <si>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</si>
  <si>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</si>
  <si>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LIMPEZA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</si>
  <si>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</si>
  <si>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</si>
  <si>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</si>
  <si>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</si>
  <si>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</si>
  <si>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</si>
  <si>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</si>
  <si>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</si>
  <si>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</si>
  <si>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</si>
  <si>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</si>
  <si>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SINAPI-I</t>
  </si>
  <si>
    <t>PLACA DE OBRA (PARA CONSTRUCAO CIVIL) EM CHAPA GALVANIZADA *N. 22*, ADESIVADA, DE *2,4 X 1,2* M (SEM POSTES PARA FIXACAO)</t>
  </si>
  <si>
    <t>DER</t>
  </si>
  <si>
    <t>Suporte de madeira 3"x3" p/ placa sinalização, h=3,00m</t>
  </si>
  <si>
    <t>UD</t>
  </si>
  <si>
    <t>SINAPI</t>
  </si>
  <si>
    <t>T</t>
  </si>
  <si>
    <t>REVITALIZAÇÃO URBANA</t>
  </si>
  <si>
    <t>AVENIDA SILVEIRA PINTO, DIVERSOS LOTES, DIVERSAS QUADRAS</t>
  </si>
  <si>
    <t>CALÇAMENTO</t>
  </si>
  <si>
    <t>SERVIÇOS PRELIMINARES</t>
  </si>
  <si>
    <t>Demolição mecânica de pavimento (calçada)</t>
  </si>
  <si>
    <t>Demolição mecânica de pavimento (meio-fio)</t>
  </si>
  <si>
    <t>Comercial - caminhão basculante (transporte de entulho)</t>
  </si>
  <si>
    <t>2.3</t>
  </si>
  <si>
    <t>LIMPEZA DE CONTRAPISO COM VASSOURA A SECO. AF_04/2019</t>
  </si>
  <si>
    <t>ARBORIZAÇÃO</t>
  </si>
  <si>
    <t>3.1</t>
  </si>
  <si>
    <t>3.2</t>
  </si>
  <si>
    <t>3.3</t>
  </si>
  <si>
    <t>2.4</t>
  </si>
  <si>
    <t>Meio fio de concreto tipo 3 (pré-moldado) - fincadinha</t>
  </si>
  <si>
    <t>M</t>
  </si>
  <si>
    <t>CORTE RASO E RECORTE DE ÁRVORE COM DIÂMETRO DE TRONCO MAIOR OU IGUAL A 0,60 M.AF_05/2018</t>
  </si>
  <si>
    <t>Destocamento árvores diam. &gt; 30cm</t>
  </si>
  <si>
    <t>PLANTIO DE ÁRVORE ORNAMENTAL COM ALTURA DE MUDA MAIOR QUE 2,00 M E MENOR OU IGUAL A 4,00 M. AF_05/2018</t>
  </si>
  <si>
    <t>MÊS 03</t>
  </si>
  <si>
    <t>MÊS 04</t>
  </si>
  <si>
    <t>MÊS 05</t>
  </si>
  <si>
    <t>MÊS 06</t>
  </si>
  <si>
    <t>GUIA (MEIO-FIO) CONCRETO, MOLDADA IN LOCO EM TRECHO RETO COM EXTRUSORA, 15 CM BASE X 30 CM ALTURA. AF_06/2016</t>
  </si>
  <si>
    <t>GUIA (MEIO-FIO) CONCRETO, MOLDADA IN LOCO EM TRECHO CURVO COM EXTRUSORA, 15 CM BASE X 30 CM ALTURA. AF_06/2016</t>
  </si>
  <si>
    <t>REGULARIZAÇÃO E COMPACTAÇÃO DE SUBLEITO DE SOLO PREDOMINANTEMENTE ARGILOSO. AF_11/2019</t>
  </si>
  <si>
    <t>2.5</t>
  </si>
  <si>
    <t>RECOMPOSIÇÃO DE REVESTIMENTO EM CONCRETO ASFÁLTICO (AQUISIÇÃO EM USINA), PARA O FECHAMENTO DE VALAS - INCLUSO DEMOLIÇÃO DO PAVIMENTO. AF_12/2020</t>
  </si>
  <si>
    <t>2.6</t>
  </si>
  <si>
    <t xml:space="preserve">REF.: SINAPI 02-2023         DER 08-2022 </t>
  </si>
  <si>
    <t>EXECUÇÃO DE PASSEIO EM PISO INTERTRAVADO, COM BLOCO RETANGULAR COR NATURAL DE 20 X 10 CM, ESPESSURA 6 CM. AF_10/2022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</si>
</sst>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81">
    <xf numFmtId="0" fontId="0" fillId="0" borderId="0" xfId="0"/>
    <xf numFmtId="4" fontId="2" fillId="0" borderId="1" xfId="1" applyNumberFormat="1" applyFont="1" applyBorder="1" applyAlignment="1" applyProtection="1"/>
    <xf numFmtId="4" fontId="3" fillId="0" borderId="1" xfId="1" applyNumberFormat="1" applyFont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left" vertical="top"/>
      <protection locked="0"/>
    </xf>
    <xf numFmtId="0" fontId="2" fillId="2" borderId="1" xfId="1" applyFont="1" applyFill="1" applyBorder="1" applyAlignment="1" applyProtection="1">
      <alignment horizontal="justify" vertical="top" wrapText="1"/>
      <protection locked="0"/>
    </xf>
    <xf numFmtId="4" fontId="2" fillId="2" borderId="1" xfId="1" applyNumberFormat="1" applyFont="1" applyFill="1" applyBorder="1" applyAlignment="1" applyProtection="1">
      <protection locked="0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0" fillId="0" borderId="4" xfId="0" applyBorder="1"/>
    <xf numFmtId="0" fontId="2" fillId="2" borderId="4" xfId="1" applyFont="1" applyFill="1" applyBorder="1" applyAlignment="1" applyProtection="1">
      <alignment horizontal="justify" vertical="top" wrapText="1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justify" vertical="top" wrapText="1"/>
      <protection locked="0"/>
    </xf>
    <xf numFmtId="0" fontId="3" fillId="2" borderId="1" xfId="1" applyFont="1" applyFill="1" applyBorder="1" applyAlignment="1" applyProtection="1">
      <alignment horizontal="justify" vertical="top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0" fontId="0" fillId="0" borderId="8" xfId="0" applyBorder="1" applyAlignment="1">
      <alignment wrapText="1"/>
    </xf>
    <xf numFmtId="0" fontId="2" fillId="2" borderId="1" xfId="1" applyFont="1" applyFill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wrapText="1"/>
    </xf>
    <xf numFmtId="4" fontId="5" fillId="0" borderId="4" xfId="0" applyNumberFormat="1" applyFont="1" applyBorder="1" applyAlignment="1">
      <alignment wrapText="1"/>
    </xf>
    <xf numFmtId="10" fontId="5" fillId="0" borderId="4" xfId="6" applyNumberFormat="1" applyFont="1" applyBorder="1" applyAlignment="1">
      <alignment wrapText="1"/>
    </xf>
    <xf numFmtId="0" fontId="5" fillId="0" borderId="10" xfId="0" applyFont="1" applyBorder="1" applyAlignment="1">
      <alignment horizontal="right" wrapText="1"/>
    </xf>
    <xf numFmtId="0" fontId="3" fillId="2" borderId="1" xfId="1" applyFont="1" applyFill="1" applyBorder="1" applyAlignment="1" applyProtection="1">
      <alignment horizontal="left" vertical="top"/>
      <protection locked="0"/>
    </xf>
    <xf numFmtId="0" fontId="3" fillId="2" borderId="1" xfId="1" applyFont="1" applyFill="1" applyBorder="1" applyAlignment="1" applyProtection="1">
      <alignment horizontal="center"/>
      <protection locked="0"/>
    </xf>
    <xf numFmtId="4" fontId="3" fillId="2" borderId="1" xfId="1" applyNumberFormat="1" applyFont="1" applyFill="1" applyBorder="1" applyAlignment="1" applyProtection="1">
      <protection locked="0"/>
    </xf>
    <xf numFmtId="0" fontId="5" fillId="0" borderId="0" xfId="0" applyFont="1"/>
    <xf numFmtId="44" fontId="3" fillId="0" borderId="1" xfId="7" applyFont="1" applyBorder="1" applyAlignment="1" applyProtection="1"/>
    <xf numFmtId="44" fontId="0" fillId="0" borderId="4" xfId="7" applyFont="1" applyBorder="1" applyAlignment="1">
      <alignment wrapText="1"/>
    </xf>
    <xf numFmtId="44" fontId="5" fillId="0" borderId="4" xfId="7" applyFont="1" applyBorder="1" applyAlignment="1">
      <alignment wrapText="1"/>
    </xf>
    <xf numFmtId="0" fontId="5" fillId="0" borderId="4" xfId="0" applyFont="1" applyBorder="1" applyAlignment="1">
      <alignment horizontal="right" wrapText="1"/>
    </xf>
    <xf numFmtId="0" fontId="7" fillId="0" borderId="0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44" fontId="5" fillId="0" borderId="4" xfId="0" applyNumberFormat="1" applyFont="1" applyBorder="1" applyAlignment="1">
      <alignment wrapText="1"/>
    </xf>
    <xf numFmtId="0" fontId="7" fillId="0" borderId="7" xfId="0" applyFont="1" applyFill="1" applyBorder="1" applyAlignment="1">
      <alignment vertical="top" wrapText="1"/>
    </xf>
    <xf numFmtId="0" fontId="2" fillId="2" borderId="1" xfId="1" applyFont="1" applyFill="1" applyBorder="1" applyAlignment="1" applyProtection="1">
      <alignment horizontal="right"/>
      <protection locked="0"/>
    </xf>
    <xf numFmtId="2" fontId="2" fillId="2" borderId="1" xfId="1" applyNumberFormat="1" applyFont="1" applyFill="1" applyBorder="1" applyAlignment="1" applyProtection="1">
      <alignment horizontal="right"/>
      <protection locked="0"/>
    </xf>
    <xf numFmtId="0" fontId="3" fillId="2" borderId="22" xfId="1" applyFont="1" applyFill="1" applyBorder="1" applyAlignment="1" applyProtection="1">
      <alignment horizontal="justify" vertical="top" wrapText="1"/>
      <protection locked="0"/>
    </xf>
    <xf numFmtId="0" fontId="0" fillId="0" borderId="4" xfId="0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right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4" fontId="5" fillId="4" borderId="4" xfId="7" applyFont="1" applyFill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/>
    </xf>
  </cellXfs>
  <cellStyles count="8">
    <cellStyle name="Moeda" xfId="7" builtinId="4"/>
    <cellStyle name="Normal" xfId="0" builtinId="0"/>
    <cellStyle name="Normal 2" xfId="1"/>
    <cellStyle name="Porcentagem" xfId="6" builtinId="5"/>
    <cellStyle name="Porcentagem 2" xfId="3"/>
    <cellStyle name="Porcentagem 3" xfId="2"/>
    <cellStyle name="Vírgula 2" xfId="5"/>
    <cellStyle name="Vírgula 3" xfId="4"/>
  </cellStyles>
  <dxfs count="0"/>
  <tableStyles count="1" defaultTableStyle="TableStyleMedium2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2009775</xdr:colOff>
      <xdr:row>34</xdr:row>
      <xdr:rowOff>95250</xdr:rowOff>
    </xdr:from>
    <xdr:to>
      <xdr:col>3</xdr:col>
      <xdr:colOff>4057650</xdr:colOff>
      <xdr:row>37</xdr:row>
      <xdr:rowOff>104775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39947850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2</xdr:col>
      <xdr:colOff>23241</xdr:colOff>
      <xdr:row>4</xdr:row>
      <xdr:rowOff>123825</xdr:rowOff>
    </xdr:to>
    <xdr:pic>
      <xdr:nvPicPr>
        <xdr:cNvPr id="11" name="Imagem 10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28575"/>
          <a:ext cx="104241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20</xdr:row>
      <xdr:rowOff>19050</xdr:rowOff>
    </xdr:from>
    <xdr:to>
      <xdr:col>4</xdr:col>
      <xdr:colOff>295275</xdr:colOff>
      <xdr:row>23</xdr:row>
      <xdr:rowOff>28575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3857625"/>
          <a:ext cx="20478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39331</xdr:rowOff>
    </xdr:from>
    <xdr:to>
      <xdr:col>14</xdr:col>
      <xdr:colOff>3380</xdr:colOff>
      <xdr:row>28</xdr:row>
      <xdr:rowOff>76201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" y="39331"/>
          <a:ext cx="8537779" cy="53708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showZeros="0" tabSelected="1" topLeftCell="A7" workbookViewId="0">
      <selection activeCell="G21" sqref="G21"/>
    </sheetView>
  </sheetViews>
  <sheetFormatPr defaultRowHeight="15" x14ac:dyDescent="0.25"/>
  <cols>
    <col min="1" max="1" width="4.42578125" customWidth="1"/>
    <col min="2" max="3" width="10.85546875" customWidth="1"/>
    <col min="4" max="4" width="96.140625" customWidth="1"/>
    <col min="6" max="6" width="7.42578125" bestFit="1" customWidth="1"/>
    <col min="9" max="9" width="13.7109375" bestFit="1" customWidth="1"/>
  </cols>
  <sheetData>
    <row r="1" spans="1:9" ht="15" customHeight="1" x14ac:dyDescent="0.25">
      <c r="A1" s="43" t="s">
        <v>32</v>
      </c>
      <c r="B1" s="44"/>
      <c r="C1" s="44"/>
      <c r="D1" s="44"/>
      <c r="E1" s="44"/>
      <c r="F1" s="44"/>
      <c r="G1" s="44"/>
      <c r="H1" s="44"/>
      <c r="I1" s="45"/>
    </row>
    <row r="2" spans="1:9" x14ac:dyDescent="0.25">
      <c r="A2" s="46"/>
      <c r="B2" s="47"/>
      <c r="C2" s="47"/>
      <c r="D2" s="47"/>
      <c r="E2" s="47"/>
      <c r="F2" s="47"/>
      <c r="G2" s="47"/>
      <c r="H2" s="47"/>
      <c r="I2" s="48"/>
    </row>
    <row r="3" spans="1:9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5.75" customHeight="1" x14ac:dyDescent="0.25">
      <c r="A5" s="49"/>
      <c r="B5" s="50"/>
      <c r="C5" s="50"/>
      <c r="D5" s="50"/>
      <c r="E5" s="50"/>
      <c r="F5" s="50"/>
      <c r="G5" s="50"/>
      <c r="H5" s="50"/>
      <c r="I5" s="51"/>
    </row>
    <row r="6" spans="1:9" ht="17.25" customHeight="1" thickBot="1" x14ac:dyDescent="0.3">
      <c r="A6" s="52" t="s">
        <v>18</v>
      </c>
      <c r="B6" s="53"/>
      <c r="C6" s="53"/>
      <c r="D6" s="53"/>
      <c r="E6" s="53"/>
      <c r="F6" s="53"/>
      <c r="G6" s="53"/>
      <c r="H6" s="53"/>
      <c r="I6" s="53"/>
    </row>
    <row r="7" spans="1:9" ht="15" customHeight="1" x14ac:dyDescent="0.25">
      <c r="A7" s="55" t="s">
        <v>19</v>
      </c>
      <c r="B7" s="56"/>
      <c r="C7" s="56"/>
      <c r="D7" s="38" t="s">
        <v>43</v>
      </c>
      <c r="E7" s="59" t="s">
        <v>72</v>
      </c>
      <c r="F7" s="59"/>
      <c r="G7" s="59"/>
      <c r="H7" s="61" t="s">
        <v>35</v>
      </c>
      <c r="I7" s="63">
        <v>29.97</v>
      </c>
    </row>
    <row r="8" spans="1:9" ht="15" customHeight="1" x14ac:dyDescent="0.25">
      <c r="A8" s="57" t="s">
        <v>20</v>
      </c>
      <c r="B8" s="58"/>
      <c r="C8" s="58"/>
      <c r="D8" s="34" t="s">
        <v>44</v>
      </c>
      <c r="E8" s="60"/>
      <c r="F8" s="60"/>
      <c r="G8" s="60"/>
      <c r="H8" s="62"/>
      <c r="I8" s="64"/>
    </row>
    <row r="9" spans="1:9" x14ac:dyDescent="0.25">
      <c r="A9" s="8" t="s">
        <v>0</v>
      </c>
      <c r="B9" s="8" t="s">
        <v>30</v>
      </c>
      <c r="C9" s="8" t="s">
        <v>31</v>
      </c>
      <c r="D9" s="7" t="s">
        <v>1</v>
      </c>
      <c r="E9" s="8" t="s">
        <v>2</v>
      </c>
      <c r="F9" s="9" t="s">
        <v>3</v>
      </c>
      <c r="G9" s="9" t="s">
        <v>4</v>
      </c>
      <c r="H9" s="9" t="s">
        <v>34</v>
      </c>
      <c r="I9" s="2" t="s">
        <v>29</v>
      </c>
    </row>
    <row r="10" spans="1:9" x14ac:dyDescent="0.25">
      <c r="A10" s="4"/>
      <c r="B10" s="4"/>
      <c r="C10" s="4"/>
      <c r="D10" s="5"/>
      <c r="E10" s="3"/>
      <c r="F10" s="6"/>
      <c r="G10" s="6"/>
      <c r="H10" s="6"/>
      <c r="I10" s="1">
        <v>0</v>
      </c>
    </row>
    <row r="11" spans="1:9" s="29" customFormat="1" x14ac:dyDescent="0.25">
      <c r="A11" s="26">
        <v>1</v>
      </c>
      <c r="B11" s="26"/>
      <c r="C11" s="26"/>
      <c r="D11" s="15" t="s">
        <v>46</v>
      </c>
      <c r="E11" s="27"/>
      <c r="F11" s="28"/>
      <c r="G11" s="28"/>
      <c r="H11" s="28"/>
      <c r="I11" s="30">
        <f>SUM(I12:I16)</f>
        <v>17778.919999999998</v>
      </c>
    </row>
    <row r="12" spans="1:9" ht="22.5" x14ac:dyDescent="0.25">
      <c r="A12" s="4" t="s">
        <v>5</v>
      </c>
      <c r="B12" s="35">
        <v>4813</v>
      </c>
      <c r="C12" s="35" t="s">
        <v>36</v>
      </c>
      <c r="D12" s="5" t="s">
        <v>37</v>
      </c>
      <c r="E12" s="3" t="s">
        <v>6</v>
      </c>
      <c r="F12" s="39">
        <v>2.88</v>
      </c>
      <c r="G12" s="40">
        <v>400</v>
      </c>
      <c r="H12" s="6">
        <f>ROUND(G12*(1+$I$7%),2)</f>
        <v>519.88</v>
      </c>
      <c r="I12" s="1">
        <f>ROUND(F12*H12,2)</f>
        <v>1497.25</v>
      </c>
    </row>
    <row r="13" spans="1:9" x14ac:dyDescent="0.25">
      <c r="A13" s="4" t="s">
        <v>7</v>
      </c>
      <c r="B13" s="35">
        <v>821000</v>
      </c>
      <c r="C13" s="35" t="s">
        <v>38</v>
      </c>
      <c r="D13" s="5" t="s">
        <v>39</v>
      </c>
      <c r="E13" s="3" t="s">
        <v>40</v>
      </c>
      <c r="F13" s="40">
        <v>1</v>
      </c>
      <c r="G13" s="40">
        <v>181.85</v>
      </c>
      <c r="H13" s="6">
        <f>ROUND(G13*(1+$I$7%),2)</f>
        <v>236.35</v>
      </c>
      <c r="I13" s="1">
        <f>ROUND(F13*H13,2)</f>
        <v>236.35</v>
      </c>
    </row>
    <row r="14" spans="1:9" x14ac:dyDescent="0.25">
      <c r="A14" s="4" t="s">
        <v>8</v>
      </c>
      <c r="B14" s="35">
        <v>512050</v>
      </c>
      <c r="C14" s="35" t="s">
        <v>38</v>
      </c>
      <c r="D14" s="5" t="s">
        <v>47</v>
      </c>
      <c r="E14" s="3" t="s">
        <v>11</v>
      </c>
      <c r="F14" s="40">
        <f>14.5*6.75</f>
        <v>97.875</v>
      </c>
      <c r="G14" s="40">
        <v>41.37</v>
      </c>
      <c r="H14" s="6">
        <f t="shared" ref="H14:H15" si="0">ROUND(G14*(1+$I$7%),2)</f>
        <v>53.77</v>
      </c>
      <c r="I14" s="1">
        <f t="shared" ref="I14:I15" si="1">ROUND(F14*H14,2)</f>
        <v>5262.74</v>
      </c>
    </row>
    <row r="15" spans="1:9" x14ac:dyDescent="0.25">
      <c r="A15" s="4" t="s">
        <v>9</v>
      </c>
      <c r="B15" s="35">
        <v>512050</v>
      </c>
      <c r="C15" s="35" t="s">
        <v>38</v>
      </c>
      <c r="D15" s="5" t="s">
        <v>48</v>
      </c>
      <c r="E15" s="3" t="s">
        <v>11</v>
      </c>
      <c r="F15" s="40">
        <f>14.5*6.73</f>
        <v>97.585000000000008</v>
      </c>
      <c r="G15" s="40">
        <v>41.37</v>
      </c>
      <c r="H15" s="6">
        <f t="shared" si="0"/>
        <v>53.77</v>
      </c>
      <c r="I15" s="1">
        <f t="shared" si="1"/>
        <v>5247.15</v>
      </c>
    </row>
    <row r="16" spans="1:9" x14ac:dyDescent="0.25">
      <c r="A16" s="4" t="s">
        <v>10</v>
      </c>
      <c r="B16" s="35">
        <v>972000</v>
      </c>
      <c r="C16" s="35" t="s">
        <v>38</v>
      </c>
      <c r="D16" s="5" t="s">
        <v>49</v>
      </c>
      <c r="E16" s="3" t="s">
        <v>42</v>
      </c>
      <c r="F16" s="40">
        <f>2.4*(SUM(F14:F15))</f>
        <v>469.10399999999998</v>
      </c>
      <c r="G16" s="40">
        <v>11.8</v>
      </c>
      <c r="H16" s="6">
        <f>ROUND(G16*(1+$I$7%),2)</f>
        <v>15.34</v>
      </c>
      <c r="I16" s="1">
        <f>ROUND(F16*G16,2)</f>
        <v>5535.43</v>
      </c>
    </row>
    <row r="17" spans="1:9" x14ac:dyDescent="0.25">
      <c r="A17" s="4"/>
      <c r="B17" s="35"/>
      <c r="C17" s="35"/>
      <c r="D17" s="5"/>
      <c r="E17" s="3"/>
      <c r="F17" s="3"/>
      <c r="G17" s="3"/>
      <c r="H17" s="6"/>
      <c r="I17" s="1"/>
    </row>
    <row r="18" spans="1:9" s="29" customFormat="1" x14ac:dyDescent="0.25">
      <c r="A18" s="26">
        <v>2</v>
      </c>
      <c r="B18" s="36"/>
      <c r="C18" s="36"/>
      <c r="D18" s="15" t="s">
        <v>45</v>
      </c>
      <c r="E18" s="27"/>
      <c r="F18" s="27"/>
      <c r="G18" s="27"/>
      <c r="H18" s="6">
        <f t="shared" ref="H18:H24" si="2">ROUND(G18*(1+$I$7%),2)</f>
        <v>0</v>
      </c>
      <c r="I18" s="30">
        <f>SUM(I19:I24)</f>
        <v>687217.39</v>
      </c>
    </row>
    <row r="19" spans="1:9" s="29" customFormat="1" x14ac:dyDescent="0.25">
      <c r="A19" s="4" t="s">
        <v>12</v>
      </c>
      <c r="B19" s="35">
        <v>100576</v>
      </c>
      <c r="C19" s="35" t="s">
        <v>41</v>
      </c>
      <c r="D19" s="5" t="s">
        <v>68</v>
      </c>
      <c r="E19" s="3" t="s">
        <v>6</v>
      </c>
      <c r="F19" s="40">
        <f>14.5*262.5</f>
        <v>3806.25</v>
      </c>
      <c r="G19" s="40">
        <v>2.5099999999999998</v>
      </c>
      <c r="H19" s="6">
        <f t="shared" si="2"/>
        <v>3.26</v>
      </c>
      <c r="I19" s="1">
        <f>ROUND(F19*H19,2)</f>
        <v>12408.38</v>
      </c>
    </row>
    <row r="20" spans="1:9" ht="22.5" x14ac:dyDescent="0.25">
      <c r="A20" s="4" t="s">
        <v>13</v>
      </c>
      <c r="B20" s="35">
        <v>92396</v>
      </c>
      <c r="C20" s="35" t="s">
        <v>41</v>
      </c>
      <c r="D20" s="5" t="s">
        <v>73</v>
      </c>
      <c r="E20" s="3" t="s">
        <v>6</v>
      </c>
      <c r="F20" s="40">
        <f>14.5*262.5</f>
        <v>3806.25</v>
      </c>
      <c r="G20" s="40">
        <v>60.1</v>
      </c>
      <c r="H20" s="6">
        <f t="shared" si="2"/>
        <v>78.11</v>
      </c>
      <c r="I20" s="1">
        <f>ROUND(F20*H20,2)</f>
        <v>297306.19</v>
      </c>
    </row>
    <row r="21" spans="1:9" x14ac:dyDescent="0.25">
      <c r="A21" s="4" t="s">
        <v>50</v>
      </c>
      <c r="B21" s="35">
        <v>94265</v>
      </c>
      <c r="C21" s="35" t="s">
        <v>41</v>
      </c>
      <c r="D21" s="5" t="s">
        <v>66</v>
      </c>
      <c r="E21" s="3" t="s">
        <v>58</v>
      </c>
      <c r="F21" s="40">
        <v>2175</v>
      </c>
      <c r="G21" s="40">
        <v>44.5</v>
      </c>
      <c r="H21" s="6">
        <f t="shared" si="2"/>
        <v>57.84</v>
      </c>
      <c r="I21" s="1">
        <f>ROUND(F21*H21,2)</f>
        <v>125802</v>
      </c>
    </row>
    <row r="22" spans="1:9" ht="22.5" x14ac:dyDescent="0.25">
      <c r="A22" s="4" t="s">
        <v>56</v>
      </c>
      <c r="B22" s="35">
        <v>94266</v>
      </c>
      <c r="C22" s="35" t="s">
        <v>41</v>
      </c>
      <c r="D22" s="5" t="s">
        <v>67</v>
      </c>
      <c r="E22" s="3" t="s">
        <v>58</v>
      </c>
      <c r="F22" s="40">
        <v>101.5</v>
      </c>
      <c r="G22" s="40">
        <v>49.42</v>
      </c>
      <c r="H22" s="6">
        <f t="shared" si="2"/>
        <v>64.23</v>
      </c>
      <c r="I22" s="1">
        <f>ROUND(F22*G22,2)</f>
        <v>5016.13</v>
      </c>
    </row>
    <row r="23" spans="1:9" ht="22.5" x14ac:dyDescent="0.25">
      <c r="A23" s="4" t="s">
        <v>69</v>
      </c>
      <c r="B23" s="35">
        <v>102098</v>
      </c>
      <c r="C23" s="35" t="s">
        <v>41</v>
      </c>
      <c r="D23" s="5" t="s">
        <v>70</v>
      </c>
      <c r="E23" s="3" t="s">
        <v>11</v>
      </c>
      <c r="F23" s="40">
        <f>ROUND(1382.87*0.1,2)</f>
        <v>138.29</v>
      </c>
      <c r="G23" s="40">
        <v>1776.51</v>
      </c>
      <c r="H23" s="6">
        <f t="shared" si="2"/>
        <v>2308.9299999999998</v>
      </c>
      <c r="I23" s="1">
        <f>ROUND(F23*G23,2)</f>
        <v>245673.57</v>
      </c>
    </row>
    <row r="24" spans="1:9" x14ac:dyDescent="0.25">
      <c r="A24" s="4" t="s">
        <v>71</v>
      </c>
      <c r="B24" s="35">
        <v>810250</v>
      </c>
      <c r="C24" s="35" t="s">
        <v>38</v>
      </c>
      <c r="D24" s="5" t="s">
        <v>57</v>
      </c>
      <c r="E24" s="3" t="s">
        <v>58</v>
      </c>
      <c r="F24" s="40">
        <f>6*4.4</f>
        <v>26.400000000000002</v>
      </c>
      <c r="G24" s="39">
        <v>38.299999999999997</v>
      </c>
      <c r="H24" s="6">
        <f t="shared" si="2"/>
        <v>49.78</v>
      </c>
      <c r="I24" s="1">
        <f>ROUND(F24*G24,2)</f>
        <v>1011.12</v>
      </c>
    </row>
    <row r="25" spans="1:9" x14ac:dyDescent="0.25">
      <c r="A25" s="4"/>
      <c r="B25" s="35"/>
      <c r="C25" s="35"/>
      <c r="D25" s="5"/>
      <c r="E25" s="3"/>
      <c r="F25" s="3"/>
      <c r="G25" s="3"/>
      <c r="H25" s="6"/>
      <c r="I25" s="1"/>
    </row>
    <row r="26" spans="1:9" s="29" customFormat="1" x14ac:dyDescent="0.25">
      <c r="A26" s="26">
        <v>3</v>
      </c>
      <c r="B26" s="36"/>
      <c r="C26" s="36"/>
      <c r="D26" s="15" t="s">
        <v>52</v>
      </c>
      <c r="E26" s="27"/>
      <c r="F26" s="27"/>
      <c r="G26" s="27"/>
      <c r="H26" s="6">
        <f>ROUND(G26*(1+$I$7%),2)</f>
        <v>0</v>
      </c>
      <c r="I26" s="30">
        <f>SUM(I27:I29)</f>
        <v>24636.11</v>
      </c>
    </row>
    <row r="27" spans="1:9" x14ac:dyDescent="0.25">
      <c r="A27" s="4" t="s">
        <v>53</v>
      </c>
      <c r="B27" s="35">
        <v>98531</v>
      </c>
      <c r="C27" s="35" t="s">
        <v>41</v>
      </c>
      <c r="D27" s="5" t="s">
        <v>59</v>
      </c>
      <c r="E27" s="3" t="s">
        <v>40</v>
      </c>
      <c r="F27" s="40">
        <v>26</v>
      </c>
      <c r="G27" s="6">
        <v>337.77</v>
      </c>
      <c r="H27" s="6">
        <f>ROUND(G27*(1+$I$7%),2)</f>
        <v>439</v>
      </c>
      <c r="I27" s="1">
        <f>ROUND(F27*H27,2)</f>
        <v>11414</v>
      </c>
    </row>
    <row r="28" spans="1:9" x14ac:dyDescent="0.25">
      <c r="A28" s="4" t="s">
        <v>54</v>
      </c>
      <c r="B28" s="35">
        <v>400300</v>
      </c>
      <c r="C28" s="35" t="s">
        <v>38</v>
      </c>
      <c r="D28" s="5" t="s">
        <v>60</v>
      </c>
      <c r="E28" s="3" t="s">
        <v>40</v>
      </c>
      <c r="F28" s="40">
        <v>26</v>
      </c>
      <c r="G28" s="6">
        <v>49.76</v>
      </c>
      <c r="H28" s="6">
        <f>ROUND(G28*(1+$I$7%),2)</f>
        <v>64.67</v>
      </c>
      <c r="I28" s="1">
        <f t="shared" ref="I28" si="3">ROUND(F28*H28,2)</f>
        <v>1681.42</v>
      </c>
    </row>
    <row r="29" spans="1:9" x14ac:dyDescent="0.25">
      <c r="A29" s="4" t="s">
        <v>55</v>
      </c>
      <c r="B29" s="35">
        <v>98511</v>
      </c>
      <c r="C29" s="35" t="s">
        <v>41</v>
      </c>
      <c r="D29" s="5" t="s">
        <v>61</v>
      </c>
      <c r="E29" s="3" t="s">
        <v>40</v>
      </c>
      <c r="F29" s="40">
        <v>113</v>
      </c>
      <c r="G29" s="6">
        <v>102.13</v>
      </c>
      <c r="H29" s="6">
        <f>ROUND(G29*(1+$I$7%),2)</f>
        <v>132.74</v>
      </c>
      <c r="I29" s="1">
        <f>ROUND(F29*G29,2)</f>
        <v>11540.69</v>
      </c>
    </row>
    <row r="30" spans="1:9" x14ac:dyDescent="0.25">
      <c r="A30" s="4"/>
      <c r="B30" s="35"/>
      <c r="C30" s="35"/>
      <c r="D30" s="5"/>
      <c r="E30" s="3"/>
      <c r="F30" s="3"/>
      <c r="G30" s="3"/>
      <c r="H30" s="6"/>
      <c r="I30" s="1"/>
    </row>
    <row r="31" spans="1:9" s="29" customFormat="1" x14ac:dyDescent="0.25">
      <c r="A31" s="26">
        <v>21</v>
      </c>
      <c r="B31" s="36"/>
      <c r="C31" s="36"/>
      <c r="D31" s="15" t="s">
        <v>14</v>
      </c>
      <c r="E31" s="27"/>
      <c r="F31" s="27"/>
      <c r="G31" s="27">
        <v>0</v>
      </c>
      <c r="H31" s="6">
        <f>ROUND(G31*(1+$I$7%),2)</f>
        <v>0</v>
      </c>
      <c r="I31" s="30">
        <f>SUM(I32)</f>
        <v>20325.38</v>
      </c>
    </row>
    <row r="32" spans="1:9" x14ac:dyDescent="0.25">
      <c r="A32" s="4" t="s">
        <v>15</v>
      </c>
      <c r="B32" s="35">
        <v>99811</v>
      </c>
      <c r="C32" s="35" t="s">
        <v>41</v>
      </c>
      <c r="D32" s="5" t="s">
        <v>51</v>
      </c>
      <c r="E32" s="3" t="s">
        <v>6</v>
      </c>
      <c r="F32" s="40">
        <f>F20</f>
        <v>3806.25</v>
      </c>
      <c r="G32" s="6">
        <v>4.1100000000000003</v>
      </c>
      <c r="H32" s="6">
        <f>ROUND(G32*(1+$I$7%),2)</f>
        <v>5.34</v>
      </c>
      <c r="I32" s="1">
        <f>ROUND(F32*H32,2)</f>
        <v>20325.38</v>
      </c>
    </row>
    <row r="33" spans="1:9" x14ac:dyDescent="0.25">
      <c r="A33" s="4"/>
      <c r="B33" s="4"/>
      <c r="C33" s="4"/>
      <c r="D33" s="5"/>
      <c r="E33" s="3"/>
      <c r="F33" s="6"/>
      <c r="G33" s="6">
        <v>0</v>
      </c>
      <c r="H33" s="6"/>
      <c r="I33" s="1">
        <f>ROUND(F33*G33,2)</f>
        <v>0</v>
      </c>
    </row>
    <row r="34" spans="1:9" ht="15" customHeight="1" x14ac:dyDescent="0.25">
      <c r="A34" s="10"/>
      <c r="B34" s="10"/>
      <c r="C34" s="10"/>
      <c r="D34" s="11" t="s">
        <v>17</v>
      </c>
      <c r="E34" s="54" t="s">
        <v>16</v>
      </c>
      <c r="F34" s="54"/>
      <c r="G34" s="54"/>
      <c r="H34" s="33"/>
      <c r="I34" s="37">
        <f>I11+I18+I31+I26</f>
        <v>749957.8</v>
      </c>
    </row>
    <row r="35" spans="1:9" x14ac:dyDescent="0.25">
      <c r="A35" s="42"/>
      <c r="B35" s="42"/>
      <c r="C35" s="42"/>
      <c r="D35" s="42"/>
      <c r="E35" s="42"/>
      <c r="F35" s="42"/>
      <c r="G35" s="42"/>
      <c r="H35" s="42"/>
      <c r="I35" s="42"/>
    </row>
    <row r="36" spans="1:9" x14ac:dyDescent="0.25">
      <c r="A36" s="42"/>
      <c r="B36" s="42"/>
      <c r="C36" s="42"/>
      <c r="D36" s="42"/>
      <c r="E36" s="42"/>
      <c r="F36" s="42"/>
      <c r="G36" s="42"/>
      <c r="H36" s="42"/>
      <c r="I36" s="42"/>
    </row>
    <row r="37" spans="1:9" x14ac:dyDescent="0.25">
      <c r="A37" s="42"/>
      <c r="B37" s="42"/>
      <c r="C37" s="42"/>
      <c r="D37" s="42"/>
      <c r="E37" s="42"/>
      <c r="F37" s="42"/>
      <c r="G37" s="42"/>
      <c r="H37" s="42"/>
      <c r="I37" s="42"/>
    </row>
    <row r="38" spans="1:9" x14ac:dyDescent="0.25">
      <c r="A38" s="42"/>
      <c r="B38" s="42"/>
      <c r="C38" s="42"/>
      <c r="D38" s="42"/>
      <c r="E38" s="42"/>
      <c r="F38" s="42"/>
      <c r="G38" s="42"/>
      <c r="H38" s="42"/>
      <c r="I38" s="42"/>
    </row>
  </sheetData>
  <mergeCells count="9">
    <mergeCell ref="A35:I38"/>
    <mergeCell ref="A1:I5"/>
    <mergeCell ref="A6:I6"/>
    <mergeCell ref="E34:G34"/>
    <mergeCell ref="A7:C7"/>
    <mergeCell ref="A8:C8"/>
    <mergeCell ref="E7:G8"/>
    <mergeCell ref="H7:H8"/>
    <mergeCell ref="I7:I8"/>
  </mergeCells>
  <pageMargins left="0.23622047244094491" right="0.23622047244094491" top="0.74803149606299213" bottom="0.74803149606299213" header="0.31496062992125984" footer="0.31496062992125984"/>
  <pageSetup paperSize="9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K18" sqref="K18"/>
    </sheetView>
  </sheetViews>
  <sheetFormatPr defaultRowHeight="15" x14ac:dyDescent="0.25"/>
  <cols>
    <col min="1" max="1" width="10.5703125" customWidth="1"/>
    <col min="2" max="2" width="38.85546875" customWidth="1"/>
    <col min="3" max="3" width="13.7109375" bestFit="1" customWidth="1"/>
    <col min="4" max="7" width="13.7109375" customWidth="1"/>
    <col min="8" max="8" width="13.7109375" bestFit="1" customWidth="1"/>
  </cols>
  <sheetData>
    <row r="1" spans="1:8" x14ac:dyDescent="0.25">
      <c r="A1" s="67" t="s">
        <v>33</v>
      </c>
      <c r="B1" s="68"/>
      <c r="C1" s="68"/>
      <c r="D1" s="68"/>
      <c r="E1" s="68"/>
      <c r="F1" s="68"/>
      <c r="G1" s="68"/>
      <c r="H1" s="69"/>
    </row>
    <row r="2" spans="1:8" x14ac:dyDescent="0.25">
      <c r="A2" s="70"/>
      <c r="B2" s="71"/>
      <c r="C2" s="71"/>
      <c r="D2" s="71"/>
      <c r="E2" s="71"/>
      <c r="F2" s="71"/>
      <c r="G2" s="71"/>
      <c r="H2" s="72"/>
    </row>
    <row r="3" spans="1:8" x14ac:dyDescent="0.25">
      <c r="A3" s="70"/>
      <c r="B3" s="71"/>
      <c r="C3" s="71"/>
      <c r="D3" s="71"/>
      <c r="E3" s="71"/>
      <c r="F3" s="71"/>
      <c r="G3" s="71"/>
      <c r="H3" s="72"/>
    </row>
    <row r="4" spans="1:8" x14ac:dyDescent="0.25">
      <c r="A4" s="70"/>
      <c r="B4" s="71"/>
      <c r="C4" s="71"/>
      <c r="D4" s="71"/>
      <c r="E4" s="71"/>
      <c r="F4" s="71"/>
      <c r="G4" s="71"/>
      <c r="H4" s="72"/>
    </row>
    <row r="5" spans="1:8" x14ac:dyDescent="0.25">
      <c r="A5" s="73"/>
      <c r="B5" s="74"/>
      <c r="C5" s="74"/>
      <c r="D5" s="74"/>
      <c r="E5" s="74"/>
      <c r="F5" s="74"/>
      <c r="G5" s="74"/>
      <c r="H5" s="75"/>
    </row>
    <row r="6" spans="1:8" ht="16.5" x14ac:dyDescent="0.25">
      <c r="A6" s="76" t="s">
        <v>21</v>
      </c>
      <c r="B6" s="76"/>
      <c r="C6" s="76"/>
      <c r="D6" s="76"/>
      <c r="E6" s="76"/>
      <c r="F6" s="76"/>
      <c r="G6" s="76"/>
      <c r="H6" s="76"/>
    </row>
    <row r="7" spans="1:8" ht="15.75" customHeight="1" x14ac:dyDescent="0.25">
      <c r="A7" s="12" t="s">
        <v>19</v>
      </c>
      <c r="B7" s="77" t="s">
        <v>43</v>
      </c>
      <c r="C7" s="77"/>
      <c r="D7" s="77"/>
      <c r="E7" s="77"/>
      <c r="F7" s="77"/>
      <c r="G7" s="77"/>
      <c r="H7" s="77"/>
    </row>
    <row r="8" spans="1:8" x14ac:dyDescent="0.25">
      <c r="A8" s="12" t="s">
        <v>20</v>
      </c>
      <c r="B8" s="77" t="s">
        <v>44</v>
      </c>
      <c r="C8" s="77"/>
      <c r="D8" s="77"/>
      <c r="E8" s="77"/>
      <c r="F8" s="77"/>
      <c r="G8" s="77"/>
      <c r="H8" s="77"/>
    </row>
    <row r="9" spans="1:8" x14ac:dyDescent="0.25">
      <c r="A9" s="17" t="s">
        <v>0</v>
      </c>
      <c r="B9" s="13" t="s">
        <v>1</v>
      </c>
      <c r="C9" s="18" t="s">
        <v>22</v>
      </c>
      <c r="D9" s="18" t="s">
        <v>23</v>
      </c>
      <c r="E9" s="18" t="s">
        <v>62</v>
      </c>
      <c r="F9" s="18" t="s">
        <v>63</v>
      </c>
      <c r="G9" s="18" t="s">
        <v>64</v>
      </c>
      <c r="H9" s="18" t="s">
        <v>65</v>
      </c>
    </row>
    <row r="10" spans="1:8" x14ac:dyDescent="0.25">
      <c r="A10" s="19"/>
      <c r="B10" s="14"/>
      <c r="C10" s="20"/>
      <c r="D10" s="20"/>
      <c r="E10" s="20"/>
      <c r="F10" s="20"/>
      <c r="G10" s="20"/>
      <c r="H10" s="20"/>
    </row>
    <row r="11" spans="1:8" x14ac:dyDescent="0.25">
      <c r="A11" s="21">
        <v>1</v>
      </c>
      <c r="B11" s="15" t="s">
        <v>46</v>
      </c>
      <c r="C11" s="31">
        <f>'planilha orçamentária'!I11</f>
        <v>17778.919999999998</v>
      </c>
      <c r="D11" s="31"/>
      <c r="E11" s="31"/>
      <c r="F11" s="31"/>
      <c r="G11" s="31"/>
      <c r="H11" s="22"/>
    </row>
    <row r="12" spans="1:8" x14ac:dyDescent="0.25">
      <c r="A12" s="21">
        <v>2</v>
      </c>
      <c r="B12" s="41" t="s">
        <v>45</v>
      </c>
      <c r="C12" s="10"/>
      <c r="D12" s="31">
        <f>0.25*('planilha orçamentária'!I18)</f>
        <v>171804.3475</v>
      </c>
      <c r="E12" s="31">
        <f>0.25*('planilha orçamentária'!I18)</f>
        <v>171804.3475</v>
      </c>
      <c r="F12" s="31">
        <f>0.25*('planilha orçamentária'!I18)</f>
        <v>171804.3475</v>
      </c>
      <c r="G12" s="31">
        <f>0.25*('planilha orçamentária'!I18)</f>
        <v>171804.3475</v>
      </c>
      <c r="H12" s="10"/>
    </row>
    <row r="13" spans="1:8" x14ac:dyDescent="0.25">
      <c r="A13" s="21">
        <v>3</v>
      </c>
      <c r="B13" s="41" t="s">
        <v>52</v>
      </c>
      <c r="C13" s="10"/>
      <c r="D13" s="31"/>
      <c r="E13" s="31"/>
      <c r="F13" s="31"/>
      <c r="G13" s="31">
        <f>0.5*('planilha orçamentária'!I26)</f>
        <v>12318.055</v>
      </c>
      <c r="H13" s="31">
        <f>0.5*('planilha orçamentária'!I26)</f>
        <v>12318.055</v>
      </c>
    </row>
    <row r="14" spans="1:8" x14ac:dyDescent="0.25">
      <c r="A14" s="21">
        <v>4</v>
      </c>
      <c r="B14" s="15" t="s">
        <v>24</v>
      </c>
      <c r="C14" s="22"/>
      <c r="D14" s="22"/>
      <c r="E14" s="22"/>
      <c r="F14" s="22"/>
      <c r="G14" s="22"/>
      <c r="H14" s="31">
        <f>'planilha orçamentária'!I31</f>
        <v>20325.38</v>
      </c>
    </row>
    <row r="15" spans="1:8" x14ac:dyDescent="0.25">
      <c r="A15" s="78"/>
      <c r="B15" s="25" t="s">
        <v>25</v>
      </c>
      <c r="C15" s="32">
        <f>SUM(C11:C14)</f>
        <v>17778.919999999998</v>
      </c>
      <c r="D15" s="32">
        <f t="shared" ref="D15:G15" si="0">SUM(D11:D14)</f>
        <v>171804.3475</v>
      </c>
      <c r="E15" s="32">
        <f t="shared" si="0"/>
        <v>171804.3475</v>
      </c>
      <c r="F15" s="32">
        <f t="shared" si="0"/>
        <v>171804.3475</v>
      </c>
      <c r="G15" s="32">
        <f t="shared" si="0"/>
        <v>184122.4025</v>
      </c>
      <c r="H15" s="32">
        <f>SUM(H11:H14)</f>
        <v>32643.435000000001</v>
      </c>
    </row>
    <row r="16" spans="1:8" x14ac:dyDescent="0.25">
      <c r="A16" s="79"/>
      <c r="B16" s="25" t="s">
        <v>26</v>
      </c>
      <c r="C16" s="24">
        <f>(C15/$C$19)</f>
        <v>2.370656055580727E-2</v>
      </c>
      <c r="D16" s="24">
        <f t="shared" ref="D16:H16" si="1">(D15/$C$19)</f>
        <v>0.2290853532025402</v>
      </c>
      <c r="E16" s="24">
        <f t="shared" si="1"/>
        <v>0.2290853532025402</v>
      </c>
      <c r="F16" s="24">
        <f t="shared" si="1"/>
        <v>0.2290853532025402</v>
      </c>
      <c r="G16" s="24">
        <f t="shared" si="1"/>
        <v>0.24551035071573357</v>
      </c>
      <c r="H16" s="24">
        <f t="shared" si="1"/>
        <v>4.3527029120838528E-2</v>
      </c>
    </row>
    <row r="17" spans="1:8" x14ac:dyDescent="0.25">
      <c r="A17" s="79"/>
      <c r="B17" s="25" t="s">
        <v>27</v>
      </c>
      <c r="C17" s="23">
        <f>C15</f>
        <v>17778.919999999998</v>
      </c>
      <c r="D17" s="23">
        <f>SUM(C15:D15)</f>
        <v>189583.26750000002</v>
      </c>
      <c r="E17" s="23">
        <f>SUM(C15:E15)</f>
        <v>361387.61499999999</v>
      </c>
      <c r="F17" s="23">
        <f>SUM(C15:F15)</f>
        <v>533191.96250000002</v>
      </c>
      <c r="G17" s="23">
        <f>SUM(C15:G15)</f>
        <v>717314.36499999999</v>
      </c>
      <c r="H17" s="23">
        <f>SUM(C15:H15)</f>
        <v>749957.8</v>
      </c>
    </row>
    <row r="18" spans="1:8" x14ac:dyDescent="0.25">
      <c r="A18" s="79"/>
      <c r="B18" s="25" t="s">
        <v>28</v>
      </c>
      <c r="C18" s="24">
        <f>C17/$C$19</f>
        <v>2.370656055580727E-2</v>
      </c>
      <c r="D18" s="24">
        <f t="shared" ref="D18:H18" si="2">D17/$C$19</f>
        <v>0.25279191375834748</v>
      </c>
      <c r="E18" s="24">
        <f t="shared" si="2"/>
        <v>0.48187726696088762</v>
      </c>
      <c r="F18" s="24">
        <f t="shared" si="2"/>
        <v>0.71096262016342782</v>
      </c>
      <c r="G18" s="24">
        <f t="shared" si="2"/>
        <v>0.95647297087916139</v>
      </c>
      <c r="H18" s="24">
        <f t="shared" si="2"/>
        <v>1</v>
      </c>
    </row>
    <row r="19" spans="1:8" x14ac:dyDescent="0.25">
      <c r="A19" s="79"/>
      <c r="B19" s="16" t="s">
        <v>17</v>
      </c>
      <c r="C19" s="65">
        <f>SUM(C15:H15)</f>
        <v>749957.8</v>
      </c>
      <c r="D19" s="65"/>
      <c r="E19" s="65"/>
      <c r="F19" s="65"/>
      <c r="G19" s="65"/>
      <c r="H19" s="65"/>
    </row>
    <row r="20" spans="1:8" x14ac:dyDescent="0.25">
      <c r="A20" s="66"/>
      <c r="B20" s="66"/>
      <c r="C20" s="66"/>
      <c r="D20" s="66"/>
      <c r="E20" s="66"/>
      <c r="F20" s="66"/>
      <c r="G20" s="66"/>
      <c r="H20" s="66"/>
    </row>
    <row r="21" spans="1:8" x14ac:dyDescent="0.25">
      <c r="A21" s="66"/>
      <c r="B21" s="66"/>
      <c r="C21" s="66"/>
      <c r="D21" s="66"/>
      <c r="E21" s="66"/>
      <c r="F21" s="66"/>
      <c r="G21" s="66"/>
      <c r="H21" s="66"/>
    </row>
    <row r="22" spans="1:8" x14ac:dyDescent="0.25">
      <c r="A22" s="66"/>
      <c r="B22" s="66"/>
      <c r="C22" s="66"/>
      <c r="D22" s="66"/>
      <c r="E22" s="66"/>
      <c r="F22" s="66"/>
      <c r="G22" s="66"/>
      <c r="H22" s="66"/>
    </row>
    <row r="23" spans="1:8" x14ac:dyDescent="0.25">
      <c r="A23" s="66"/>
      <c r="B23" s="66"/>
      <c r="C23" s="66"/>
      <c r="D23" s="66"/>
      <c r="E23" s="66"/>
      <c r="F23" s="66"/>
      <c r="G23" s="66"/>
      <c r="H23" s="66"/>
    </row>
  </sheetData>
  <mergeCells count="7">
    <mergeCell ref="C19:H19"/>
    <mergeCell ref="A20:H23"/>
    <mergeCell ref="A1:H5"/>
    <mergeCell ref="A6:H6"/>
    <mergeCell ref="B7:H7"/>
    <mergeCell ref="B8:H8"/>
    <mergeCell ref="A15:A1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workbookViewId="0">
      <selection sqref="A1:Y54"/>
    </sheetView>
  </sheetViews>
  <sheetFormatPr defaultRowHeight="15" x14ac:dyDescent="0.25"/>
  <sheetData>
    <row r="1" spans="1:25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25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</row>
    <row r="7" spans="1:25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spans="1:25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spans="1:25" x14ac:dyDescent="0.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</row>
    <row r="10" spans="1:25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</row>
    <row r="11" spans="1:25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</row>
    <row r="12" spans="1:25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</row>
    <row r="13" spans="1:25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</row>
    <row r="14" spans="1:25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</row>
    <row r="15" spans="1:25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</row>
    <row r="16" spans="1:25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</row>
    <row r="17" spans="1:25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</row>
    <row r="18" spans="1:25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</row>
    <row r="19" spans="1:25" x14ac:dyDescent="0.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</row>
    <row r="20" spans="1:25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</row>
    <row r="21" spans="1:25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</row>
    <row r="22" spans="1:25" x14ac:dyDescent="0.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</row>
    <row r="23" spans="1:25" x14ac:dyDescent="0.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</row>
    <row r="24" spans="1:25" x14ac:dyDescent="0.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</row>
    <row r="25" spans="1:25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</row>
    <row r="26" spans="1:25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</row>
    <row r="27" spans="1:25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</row>
    <row r="28" spans="1:25" x14ac:dyDescent="0.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</row>
    <row r="29" spans="1:25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</row>
    <row r="30" spans="1:25" x14ac:dyDescent="0.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</row>
    <row r="31" spans="1:25" x14ac:dyDescent="0.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</row>
    <row r="32" spans="1:25" x14ac:dyDescent="0.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</row>
    <row r="33" spans="1:25" x14ac:dyDescent="0.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</row>
    <row r="34" spans="1:2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</row>
    <row r="35" spans="1:2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</row>
    <row r="36" spans="1:25" x14ac:dyDescent="0.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</row>
    <row r="37" spans="1:25" x14ac:dyDescent="0.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</row>
    <row r="38" spans="1:25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</row>
    <row r="39" spans="1:25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</row>
    <row r="40" spans="1:25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</row>
    <row r="41" spans="1:25" x14ac:dyDescent="0.2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</row>
    <row r="42" spans="1:25" x14ac:dyDescent="0.2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</row>
    <row r="43" spans="1:25" x14ac:dyDescent="0.2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</row>
    <row r="44" spans="1:25" x14ac:dyDescent="0.2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</row>
    <row r="45" spans="1:25" x14ac:dyDescent="0.2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</row>
    <row r="46" spans="1:25" x14ac:dyDescent="0.2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</row>
    <row r="47" spans="1:25" x14ac:dyDescent="0.2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</row>
    <row r="48" spans="1:25" x14ac:dyDescent="0.2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</row>
    <row r="49" spans="1:25" x14ac:dyDescent="0.25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</row>
    <row r="50" spans="1:25" x14ac:dyDescent="0.25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</row>
    <row r="51" spans="1:25" x14ac:dyDescent="0.2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</row>
    <row r="52" spans="1:25" x14ac:dyDescent="0.25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</row>
    <row r="53" spans="1:25" x14ac:dyDescent="0.25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</row>
    <row r="54" spans="1:25" x14ac:dyDescent="0.25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</row>
  </sheetData>
  <mergeCells count="1">
    <mergeCell ref="A1:Y5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orçamentária</vt:lpstr>
      <vt:lpstr>cronograma</vt:lpstr>
      <vt:lpstr>BDI</vt:lpstr>
      <vt:lpstr>'planilha orçamentária'!Area_de_impressao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Iemex05</cp:lastModifiedBy>
  <cp:lastPrinted>2023-01-11T18:39:04Z</cp:lastPrinted>
  <dcterms:created xsi:type="dcterms:W3CDTF">2017-05-11T18:28:48Z</dcterms:created>
  <dcterms:modified xsi:type="dcterms:W3CDTF">2023-03-23T11:33:32Z</dcterms:modified>
</cp:coreProperties>
</file>