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15" windowHeight="12765" tabRatio="912"/>
  </bookViews>
  <sheets>
    <sheet name="1" sheetId="34" r:id="rId1"/>
  </sheets>
  <definedNames>
    <definedName name="_xlnm.Print_Area" localSheetId="0">'1'!$A$1:$E$105</definedName>
  </definedNames>
  <calcPr calcId="144525" fullPrecision="0"/>
</workbook>
</file>

<file path=xl/calcChain.xml><?xml version="1.0" encoding="utf-8"?>
<calcChain xmlns="http://schemas.openxmlformats.org/spreadsheetml/2006/main">
  <c r="D13" i="34" l="1"/>
  <c r="D11" i="34"/>
  <c r="D12" i="34" s="1"/>
  <c r="D83" i="34"/>
  <c r="B69" i="34" l="1"/>
  <c r="D69" i="34" s="1"/>
  <c r="B75" i="34"/>
  <c r="D75" i="34" s="1"/>
  <c r="D65" i="34"/>
  <c r="D87" i="34" s="1"/>
  <c r="D53" i="34"/>
  <c r="D58" i="34" s="1"/>
  <c r="D47" i="34"/>
  <c r="D48" i="34" s="1"/>
  <c r="D35" i="34"/>
  <c r="D34" i="34"/>
  <c r="D36" i="34" s="1"/>
  <c r="D37" i="34" s="1"/>
  <c r="D25" i="34"/>
  <c r="D24" i="34"/>
  <c r="D28" i="34" l="1"/>
  <c r="D26" i="34"/>
  <c r="D27" i="34" s="1"/>
  <c r="D38" i="34"/>
  <c r="D39" i="34" s="1"/>
  <c r="D50" i="34" l="1"/>
  <c r="D59" i="34"/>
  <c r="D29" i="34" l="1"/>
  <c r="D41" i="34" l="1"/>
  <c r="D42" i="34" s="1"/>
  <c r="D89" i="34" s="1"/>
  <c r="D93" i="34" l="1"/>
  <c r="D94" i="34"/>
  <c r="D95" i="34" l="1"/>
  <c r="D102" i="34" l="1"/>
  <c r="D103" i="34"/>
  <c r="D100" i="34"/>
  <c r="D99" i="34"/>
  <c r="D101" i="34"/>
  <c r="D104" i="34" l="1"/>
  <c r="D14" i="34" s="1"/>
  <c r="D15" i="34" l="1"/>
</calcChain>
</file>

<file path=xl/sharedStrings.xml><?xml version="1.0" encoding="utf-8"?>
<sst xmlns="http://schemas.openxmlformats.org/spreadsheetml/2006/main" count="86" uniqueCount="71">
  <si>
    <t>Preço do Pneu utilizado</t>
  </si>
  <si>
    <t>Qtd. Pneus Rodando</t>
  </si>
  <si>
    <t>FGTS</t>
  </si>
  <si>
    <t>INSS</t>
  </si>
  <si>
    <t>Vida util do Pneus por KM</t>
  </si>
  <si>
    <t xml:space="preserve">Seguro Resp. Civil e Casco </t>
  </si>
  <si>
    <t>Laudos Detran/Inmetro</t>
  </si>
  <si>
    <t xml:space="preserve">Cursos condutor </t>
  </si>
  <si>
    <t>Vale alimentação</t>
  </si>
  <si>
    <t>TOTAL</t>
  </si>
  <si>
    <t>PERÍODO</t>
  </si>
  <si>
    <t>MANHÃ</t>
  </si>
  <si>
    <t>TARDE</t>
  </si>
  <si>
    <t>NOITE</t>
  </si>
  <si>
    <t>PERCURSO EM KM</t>
  </si>
  <si>
    <t>KM/ DIA</t>
  </si>
  <si>
    <t>VALOR/ KM</t>
  </si>
  <si>
    <t>DIAS LETIVOS NO ANO</t>
  </si>
  <si>
    <t>VALOR TOTAL /ANO</t>
  </si>
  <si>
    <t>FGTS/ Provisão de Multa para rescisão</t>
  </si>
  <si>
    <t>TOTAL /MÊS</t>
  </si>
  <si>
    <t>1/12 13º Salário</t>
  </si>
  <si>
    <t>1/12 Férias+ 1/12 abono</t>
  </si>
  <si>
    <t>Salário base</t>
  </si>
  <si>
    <t>TOTAL  DE MÃO DE OBRA/MÊS</t>
  </si>
  <si>
    <t>MÉDIA KM/ MÊS</t>
  </si>
  <si>
    <t>CUSTO DE MÃO DE OBRA/ KM</t>
  </si>
  <si>
    <t>Valor Médio de compra do veículo</t>
  </si>
  <si>
    <t>Depreciação anual</t>
  </si>
  <si>
    <t>Valor a depreciar</t>
  </si>
  <si>
    <t>CUSTO DE DEPRECIAÇÃO/ KM</t>
  </si>
  <si>
    <t>IPVA</t>
  </si>
  <si>
    <t>TOTAL  DE TAXAS/ ANO</t>
  </si>
  <si>
    <t>CUSTO DE TAXAS/ KM</t>
  </si>
  <si>
    <t>Consumo L/KM</t>
  </si>
  <si>
    <t>Preço/L</t>
  </si>
  <si>
    <t>Diesel S10</t>
  </si>
  <si>
    <t>custo /KM</t>
  </si>
  <si>
    <t>Intervalo entre trocas (KM)</t>
  </si>
  <si>
    <t>Litros/ troca</t>
  </si>
  <si>
    <t>Solução de Ureia</t>
  </si>
  <si>
    <t>custo/KM</t>
  </si>
  <si>
    <t>Custo estimado de manutenção KM/Consumo Combustivel</t>
  </si>
  <si>
    <t>CUSTO DE REMUNERAÇÃO DE CAPITAL</t>
  </si>
  <si>
    <t>B.D.I.</t>
  </si>
  <si>
    <t>1.1 MÃO DE OBRA</t>
  </si>
  <si>
    <t>1.1.1 MOTORISTA</t>
  </si>
  <si>
    <t>1.1.2 MONITOR</t>
  </si>
  <si>
    <t>1.2 DEPRECIAÇÃO</t>
  </si>
  <si>
    <t>1.3 TAXAS</t>
  </si>
  <si>
    <t>1.4 COMBUSTÍVEL E LUBRIFICANTES</t>
  </si>
  <si>
    <t>1.5 RODAGEM</t>
  </si>
  <si>
    <t>1.6 MANUTENÇÃO</t>
  </si>
  <si>
    <t>1 CUSTOS DIRETOS ESTIMADOS/KM</t>
  </si>
  <si>
    <t>CUSTOS DIRETOS/KM</t>
  </si>
  <si>
    <t>2 CÁLCULO DOS BENEFÍCIOS DE DESPESAS INDIRETAS - B.D.I</t>
  </si>
  <si>
    <t>COFINS</t>
  </si>
  <si>
    <t>Imposto de renda P.J.</t>
  </si>
  <si>
    <t xml:space="preserve">Contribuição social </t>
  </si>
  <si>
    <t>PIS</t>
  </si>
  <si>
    <t>ISS</t>
  </si>
  <si>
    <t>3 IMPOSTOS</t>
  </si>
  <si>
    <t>LINHA 01</t>
  </si>
  <si>
    <t>MÍNIMO DE ALUNOS DO VEÍCULO</t>
  </si>
  <si>
    <t>MÉDIA KM/ DIA PARA VANS</t>
  </si>
  <si>
    <t>ITINERÁRIO</t>
  </si>
  <si>
    <t>Óleo lubrificante (5w30)</t>
  </si>
  <si>
    <t>Pneu 225/65 R 16</t>
  </si>
  <si>
    <t>REFERÊNCIA Master Minibus Mart L3H2 2.3 Diesel 16P</t>
  </si>
  <si>
    <t>Ponto de partida: Secretaria Municipal de Educação às 06h00 - 1ª Parada (Embarque): Sítio Nossa Senhora Aparecida às 6h40 / 2ª Parada (Embarque): Sítio Santo Antônio às 6h45 / 3ª Parada (Embarque): Sítio Boa Esperança às 6h48 / 4ª Parada (Embarque): Fazenda Bom Retiro às 7h05 / 5ª Parada (Desembarque): Ponto de Chegada 1: Escola Municipal do Campo Triolândia às 7h15 / 6ª Parada (Desembarque): Ponto de Chegada 2: CMEI Pequeno Príncipe às 7h17.
Ponto de partida: CMEI Pequeno Príncipe às 07h17 / 7ª Parada (Embarque): Fazenda Santa Julia às 7h25 / 8ª Parada (Embarque): Fazenda Nossa Senhora Aparecida às 7h30 / 9ª Parada (Embarque): Fazenda Pinheirinho às 7h35 / 10ª Parada (Desembarque): Ponto de Chegada 1 - CMEI Pequeno Príncipe às 7h42 / 11ª Parada (Desembarque) - Ponto de chegada 2: Escola Municipal do Campo Triolandia às 7h45.
Ponto de partida: Escola Municipal do Campo Triolândia às 7h45 / 12ª Parada (Embarque): Chácara Souza às 7h49 / 13ª Parada (Embarque): Chácara São Jorge às 7h51 - 14ª Parada (Desembarque) - Ponto de chegada: Escola Municipal do Campo Triolândia às 7h58.</t>
  </si>
  <si>
    <t>Ponto de Partida 1: 14ª Parada (Embarque): Escola Municipal do Campo Triolândia às 11h50 / 15ª Parada (Embarque): Ponto de Partida 2: CMEI Pequeno Príncipe às 11h52 / 16ª Parada (Desembarque): Fazenda Bom Retiro às 12:00h / 17ª Parada (Desembarque): Sítio Boa Esperança às 12h10 / 14ª Parada (Desembarque/Embarque): Sítio Santo Antônio às 12h12 / 19ª Parada (Desembarque): Sítio Nossa Senhora Aparecida às 12h16 / 20ª Parada (Embarque): Sítio Santo Expedito às 12h20 / 21ª Parada (Desembarque/Embarque) - Ponto de chegada: Colégio Estadual do Campo Jorgina Batista de Paula às 12h25.
21ª Parada: Ponto de Partida 1: Colégio Estadual do Campo Jorgina Batista de Paula às 11h50 / 22ª Parada (Desembarque/Embarque) Chácara Souza às 12h28 / 23ª Parada (Embarque): Chácara Iel às 12h29 / 24ª Parada (Desembarque): Chácara São Jorge às 12h30 / 25ª Parada (Desembarque) Ponto de Chegada: Colégio Estadual do Campo Jorgina Batista de Paula às 12h33.   
Ponto de partida: Colégio Estadual do Campo Jorgina Batista de Paula às 12h33 / 26ª Parada (Desembarque) Fazenda Pinheirinho às 12h40 / 27ª Parada (Desembarque): Fazenda Nossa Senhora Aparecida às 12h42 / 28ª Parada (Desembarque) Fazenda Santa Julia às 12h45 / 29ª Parada (Embarque): Fazenda São Luiz às 12h47 / 30ª Parada (Desembarque): Ponto de Chegada: Colégio Estadual do Campo Jorgina Batista de Paula às 13h00. 
Ponto de Partida: Colégio Estadual do Campo Jorgina Batista de Paula às 17h00 / 31ª Parada (Desembarque): Chácara Souza às 17h05 / 32ª Parada (Desembarque): Chácara Iel às 17h06 / 33ª Parada (Embarque): Colégio Estadual do Campo Jorgina Batista de Paula.
Ponto de Partida 1 : Colégio Estadual do Campo Jorgina Batista de Paula às 17h10 / 34ª Parada (Embarque): CMEI Pequeno Príncipe às 17h12 / 35ª Parada (Desembarque): Fazenda Pinheirinho às 17h20 / 36ª Parada (Desembarque): Fazenda São Luiz às 17h25 / 37ª Parada (Embarque) Ponto de Chegada: Colégio Estadual do Campo Jorgina Batista de Paula às 17h35.
Ponto de Partida: Colégio Estadual do Campo Jorgina Batista de Paula às 17h35 / 38ª Parada (Desembarque): Sítio Santo Expedido às 17h42 / 39ª Parada (Desembarque) Sítio Santo Antônio às 17h45 / 40ª Parada Parada Final: Secretaria Municipal de Educação e Cultura às 18h30.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</si>
</sst>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R$&quot;\ * #,##0.00_ ;_ &quot;R$&quot;\ * \-#,##0.00_ ;_ &quot;R$&quot;\ * &quot;-&quot;??_ ;_ @_ "/>
    <numFmt numFmtId="165" formatCode="_ * #,##0.00_ ;_ * \-#,##0.00_ ;_ * &quot;-&quot;??_ ;_ @_ "/>
    <numFmt numFmtId="166" formatCode="0.0000"/>
    <numFmt numFmtId="167" formatCode="_ &quot;R$&quot;\ * #,##0.0000_ ;_ &quot;R$&quot;\ * \-#,##0.0000_ ;_ &quot;R$&quot;\ * &quot;-&quot;??_ ;_ @_ "/>
    <numFmt numFmtId="168" formatCode="_ * #,##0.0_ ;_ * \-#,##0.0_ ;_ * &quot;-&quot;??_ ;_ @_ "/>
    <numFmt numFmtId="169" formatCode="_ * #,##0_ ;_ * \-#,##0_ ;_ * &quot;-&quot;??_ ;_ @_ "/>
    <numFmt numFmtId="170" formatCode="_ &quot;R$&quot;\ * #,##0.0000_ ;_ &quot;R$&quot;\ * \-#,##0.0000_ ;_ &quot;R$&quot;\ * &quot;-&quot;??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u/>
      <sz val="14"/>
      <name val="Times New Roman"/>
      <family val="1"/>
    </font>
    <font>
      <sz val="9"/>
      <name val="Times New Roman"/>
      <family val="1"/>
    </font>
    <font>
      <b/>
      <i/>
      <u/>
      <sz val="10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8" xfId="0" applyFont="1" applyBorder="1" applyAlignment="1">
      <alignment horizontal="left" vertical="center" wrapText="1"/>
    </xf>
    <xf numFmtId="169" fontId="2" fillId="0" borderId="9" xfId="1" applyNumberFormat="1" applyFont="1" applyBorder="1" applyAlignment="1">
      <alignment horizontal="right" vertical="center" wrapText="1"/>
    </xf>
    <xf numFmtId="10" fontId="2" fillId="0" borderId="9" xfId="0" applyNumberFormat="1" applyFont="1" applyBorder="1" applyAlignment="1">
      <alignment horizontal="right" vertical="center" wrapText="1"/>
    </xf>
    <xf numFmtId="10" fontId="2" fillId="0" borderId="9" xfId="3" applyNumberFormat="1" applyFont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0" fontId="2" fillId="0" borderId="11" xfId="3" applyNumberFormat="1" applyFont="1" applyFill="1" applyBorder="1" applyAlignment="1">
      <alignment horizontal="right" vertical="center" wrapText="1"/>
    </xf>
    <xf numFmtId="164" fontId="2" fillId="0" borderId="22" xfId="2" applyFont="1" applyFill="1" applyBorder="1" applyAlignment="1">
      <alignment vertical="center"/>
    </xf>
    <xf numFmtId="9" fontId="3" fillId="0" borderId="8" xfId="3" applyFont="1" applyFill="1" applyBorder="1" applyAlignment="1">
      <alignment horizontal="left" vertical="center" wrapText="1"/>
    </xf>
    <xf numFmtId="168" fontId="2" fillId="0" borderId="9" xfId="1" applyNumberFormat="1" applyFont="1" applyBorder="1" applyAlignment="1">
      <alignment horizontal="center" vertical="center" wrapText="1"/>
    </xf>
    <xf numFmtId="169" fontId="2" fillId="0" borderId="9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0" fontId="2" fillId="0" borderId="8" xfId="3" applyNumberFormat="1" applyFont="1" applyFill="1" applyBorder="1" applyAlignment="1">
      <alignment horizontal="right" vertical="center" wrapText="1"/>
    </xf>
    <xf numFmtId="164" fontId="2" fillId="0" borderId="8" xfId="2" applyFont="1" applyFill="1" applyBorder="1" applyAlignment="1">
      <alignment vertical="center"/>
    </xf>
    <xf numFmtId="169" fontId="2" fillId="0" borderId="8" xfId="1" applyNumberFormat="1" applyFont="1" applyFill="1" applyBorder="1" applyAlignment="1">
      <alignment horizontal="right" vertical="center" wrapText="1"/>
    </xf>
    <xf numFmtId="164" fontId="2" fillId="2" borderId="8" xfId="2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8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164" fontId="3" fillId="3" borderId="8" xfId="2" applyFont="1" applyFill="1" applyBorder="1" applyAlignment="1">
      <alignment horizontal="right" vertical="center" wrapText="1"/>
    </xf>
    <xf numFmtId="164" fontId="2" fillId="0" borderId="8" xfId="2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right" vertical="center" wrapText="1"/>
    </xf>
    <xf numFmtId="164" fontId="2" fillId="0" borderId="24" xfId="2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164" fontId="2" fillId="0" borderId="0" xfId="2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21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165" fontId="2" fillId="0" borderId="22" xfId="1" applyFont="1" applyBorder="1" applyAlignment="1">
      <alignment vertical="center"/>
    </xf>
    <xf numFmtId="164" fontId="2" fillId="0" borderId="8" xfId="2" applyFont="1" applyBorder="1" applyAlignment="1">
      <alignment vertical="center"/>
    </xf>
    <xf numFmtId="165" fontId="2" fillId="0" borderId="15" xfId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5" fontId="3" fillId="0" borderId="8" xfId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7" fontId="3" fillId="0" borderId="8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4" fontId="2" fillId="2" borderId="18" xfId="2" applyFont="1" applyFill="1" applyBorder="1" applyAlignment="1">
      <alignment vertical="center"/>
    </xf>
    <xf numFmtId="169" fontId="2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7" fontId="3" fillId="0" borderId="15" xfId="2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9" fontId="2" fillId="0" borderId="8" xfId="3" applyFont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167" fontId="3" fillId="3" borderId="17" xfId="2" applyNumberFormat="1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170" fontId="4" fillId="0" borderId="24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7" fontId="2" fillId="0" borderId="8" xfId="2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9" fontId="3" fillId="0" borderId="8" xfId="3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0" fontId="2" fillId="0" borderId="8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6">
    <cellStyle name="Moeda" xfId="2" builtinId="4"/>
    <cellStyle name="Moeda 2" xfId="5"/>
    <cellStyle name="Normal" xfId="0" builtinId="0"/>
    <cellStyle name="Porcentagem" xfId="3" builtinId="5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05"/>
  <sheetViews>
    <sheetView tabSelected="1" zoomScaleNormal="100" workbookViewId="0">
      <selection activeCell="D46" sqref="D46"/>
    </sheetView>
  </sheetViews>
  <sheetFormatPr defaultRowHeight="15" x14ac:dyDescent="0.25"/>
  <cols>
    <col min="1" max="1" width="1.42578125" style="22" customWidth="1"/>
    <col min="2" max="2" width="29.7109375" style="22" customWidth="1"/>
    <col min="3" max="3" width="73.140625" style="22" customWidth="1"/>
    <col min="4" max="4" width="19.5703125" style="22" customWidth="1"/>
    <col min="5" max="5" width="1.42578125" style="22" customWidth="1"/>
    <col min="6" max="6" width="10" style="22" bestFit="1" customWidth="1"/>
    <col min="7" max="16384" width="9.140625" style="22"/>
  </cols>
  <sheetData>
    <row r="1" spans="1:6" ht="7.5" customHeight="1" x14ac:dyDescent="0.25">
      <c r="A1" s="19"/>
      <c r="B1" s="20"/>
      <c r="C1" s="20"/>
      <c r="D1" s="20"/>
      <c r="E1" s="21"/>
    </row>
    <row r="2" spans="1:6" ht="15" customHeight="1" x14ac:dyDescent="0.25">
      <c r="A2" s="23"/>
      <c r="B2" s="108" t="s">
        <v>62</v>
      </c>
      <c r="C2" s="109"/>
      <c r="D2" s="110"/>
      <c r="E2" s="24"/>
    </row>
    <row r="3" spans="1:6" ht="7.5" customHeight="1" x14ac:dyDescent="0.25">
      <c r="A3" s="23"/>
      <c r="B3" s="25"/>
      <c r="C3" s="26"/>
      <c r="D3" s="27"/>
      <c r="E3" s="24"/>
    </row>
    <row r="4" spans="1:6" ht="11.25" customHeight="1" x14ac:dyDescent="0.25">
      <c r="A4" s="23"/>
      <c r="B4" s="102" t="s">
        <v>17</v>
      </c>
      <c r="C4" s="103"/>
      <c r="D4" s="28">
        <v>200</v>
      </c>
      <c r="E4" s="24"/>
    </row>
    <row r="5" spans="1:6" ht="11.25" customHeight="1" x14ac:dyDescent="0.25">
      <c r="A5" s="23"/>
      <c r="B5" s="102" t="s">
        <v>63</v>
      </c>
      <c r="C5" s="103"/>
      <c r="D5" s="28">
        <v>6</v>
      </c>
      <c r="E5" s="24"/>
    </row>
    <row r="6" spans="1:6" ht="7.5" customHeight="1" x14ac:dyDescent="0.25">
      <c r="A6" s="23"/>
      <c r="B6" s="104"/>
      <c r="C6" s="105"/>
      <c r="D6" s="106"/>
      <c r="E6" s="24"/>
    </row>
    <row r="7" spans="1:6" ht="11.25" customHeight="1" x14ac:dyDescent="0.25">
      <c r="A7" s="23"/>
      <c r="B7" s="102" t="s">
        <v>10</v>
      </c>
      <c r="C7" s="32" t="s">
        <v>65</v>
      </c>
      <c r="D7" s="32" t="s">
        <v>14</v>
      </c>
      <c r="E7" s="24"/>
    </row>
    <row r="8" spans="1:6" ht="200.25" customHeight="1" x14ac:dyDescent="0.25">
      <c r="A8" s="23"/>
      <c r="B8" s="17" t="s">
        <v>11</v>
      </c>
      <c r="C8" s="18" t="s">
        <v>69</v>
      </c>
      <c r="D8" s="33">
        <v>54.85</v>
      </c>
      <c r="E8" s="24"/>
      <c r="F8" s="34"/>
    </row>
    <row r="9" spans="1:6" ht="372" customHeight="1" x14ac:dyDescent="0.25">
      <c r="A9" s="23"/>
      <c r="B9" s="17" t="s">
        <v>12</v>
      </c>
      <c r="C9" s="107" t="s">
        <v>70</v>
      </c>
      <c r="D9" s="18">
        <v>85.52</v>
      </c>
      <c r="E9" s="24"/>
      <c r="F9" s="34"/>
    </row>
    <row r="10" spans="1:6" x14ac:dyDescent="0.25">
      <c r="A10" s="23"/>
      <c r="B10" s="1" t="s">
        <v>13</v>
      </c>
      <c r="C10" s="35"/>
      <c r="D10" s="36"/>
      <c r="E10" s="24"/>
    </row>
    <row r="11" spans="1:6" ht="10.5" customHeight="1" x14ac:dyDescent="0.25">
      <c r="A11" s="23"/>
      <c r="B11" s="37"/>
      <c r="C11" s="38" t="s">
        <v>15</v>
      </c>
      <c r="D11" s="39">
        <f>SUM(D8:D10)</f>
        <v>140.37</v>
      </c>
      <c r="E11" s="24"/>
    </row>
    <row r="12" spans="1:6" ht="10.5" customHeight="1" x14ac:dyDescent="0.25">
      <c r="A12" s="23"/>
      <c r="B12" s="37"/>
      <c r="C12" s="38" t="s">
        <v>25</v>
      </c>
      <c r="D12" s="39">
        <f>D11*D4/10</f>
        <v>2807.4</v>
      </c>
      <c r="E12" s="24"/>
    </row>
    <row r="13" spans="1:6" ht="11.25" customHeight="1" x14ac:dyDescent="0.25">
      <c r="A13" s="23"/>
      <c r="B13" s="30"/>
      <c r="C13" s="38" t="s">
        <v>64</v>
      </c>
      <c r="D13" s="40">
        <f>SUM(D8:D10)</f>
        <v>140.37</v>
      </c>
      <c r="E13" s="24"/>
    </row>
    <row r="14" spans="1:6" ht="11.25" customHeight="1" x14ac:dyDescent="0.25">
      <c r="A14" s="23"/>
      <c r="B14" s="30"/>
      <c r="C14" s="41" t="s">
        <v>16</v>
      </c>
      <c r="D14" s="42">
        <f>D89+D95+D104</f>
        <v>7.51</v>
      </c>
      <c r="E14" s="24"/>
    </row>
    <row r="15" spans="1:6" ht="11.25" customHeight="1" x14ac:dyDescent="0.25">
      <c r="A15" s="23"/>
      <c r="B15" s="30"/>
      <c r="C15" s="39" t="s">
        <v>18</v>
      </c>
      <c r="D15" s="43">
        <f>D13*D14*D4</f>
        <v>210835.74</v>
      </c>
      <c r="E15" s="24"/>
    </row>
    <row r="16" spans="1:6" ht="7.5" customHeight="1" x14ac:dyDescent="0.25">
      <c r="A16" s="44"/>
      <c r="B16" s="45"/>
      <c r="C16" s="46"/>
      <c r="D16" s="47"/>
      <c r="E16" s="48"/>
    </row>
    <row r="17" spans="1:5" ht="11.25" customHeight="1" x14ac:dyDescent="0.25">
      <c r="A17" s="23"/>
      <c r="B17" s="49" t="s">
        <v>53</v>
      </c>
      <c r="C17" s="50"/>
      <c r="D17" s="51"/>
      <c r="E17" s="24"/>
    </row>
    <row r="18" spans="1:5" ht="7.5" customHeight="1" x14ac:dyDescent="0.25">
      <c r="A18" s="23"/>
      <c r="B18" s="52"/>
      <c r="C18" s="53"/>
      <c r="D18" s="54"/>
      <c r="E18" s="24"/>
    </row>
    <row r="19" spans="1:5" ht="11.25" customHeight="1" x14ac:dyDescent="0.25">
      <c r="A19" s="23"/>
      <c r="B19" s="55" t="s">
        <v>45</v>
      </c>
      <c r="C19" s="56"/>
      <c r="D19" s="57"/>
      <c r="E19" s="24"/>
    </row>
    <row r="20" spans="1:5" ht="7.5" customHeight="1" x14ac:dyDescent="0.25">
      <c r="A20" s="23"/>
      <c r="B20" s="58"/>
      <c r="C20" s="59"/>
      <c r="D20" s="31"/>
      <c r="E20" s="24"/>
    </row>
    <row r="21" spans="1:5" ht="11.25" customHeight="1" x14ac:dyDescent="0.25">
      <c r="A21" s="23"/>
      <c r="B21" s="60" t="s">
        <v>46</v>
      </c>
      <c r="C21" s="61"/>
      <c r="D21" s="62"/>
      <c r="E21" s="24"/>
    </row>
    <row r="22" spans="1:5" ht="11.25" customHeight="1" x14ac:dyDescent="0.25">
      <c r="A22" s="23"/>
      <c r="B22" s="1" t="s">
        <v>23</v>
      </c>
      <c r="C22" s="2">
        <v>2</v>
      </c>
      <c r="D22" s="15">
        <v>3843</v>
      </c>
      <c r="E22" s="24"/>
    </row>
    <row r="23" spans="1:5" ht="11.25" customHeight="1" x14ac:dyDescent="0.25">
      <c r="A23" s="23"/>
      <c r="B23" s="1" t="s">
        <v>8</v>
      </c>
      <c r="C23" s="2">
        <v>2</v>
      </c>
      <c r="D23" s="15">
        <v>1320</v>
      </c>
      <c r="E23" s="24"/>
    </row>
    <row r="24" spans="1:5" ht="11.25" customHeight="1" x14ac:dyDescent="0.25">
      <c r="A24" s="23"/>
      <c r="B24" s="1" t="s">
        <v>21</v>
      </c>
      <c r="C24" s="3">
        <v>8.3299999999999999E-2</v>
      </c>
      <c r="D24" s="63">
        <f>D22*C24</f>
        <v>320.12</v>
      </c>
      <c r="E24" s="24"/>
    </row>
    <row r="25" spans="1:5" ht="11.25" customHeight="1" x14ac:dyDescent="0.25">
      <c r="A25" s="23"/>
      <c r="B25" s="1" t="s">
        <v>22</v>
      </c>
      <c r="C25" s="3">
        <v>0.1111</v>
      </c>
      <c r="D25" s="63">
        <f>D22*C25</f>
        <v>426.96</v>
      </c>
      <c r="E25" s="24"/>
    </row>
    <row r="26" spans="1:5" ht="11.25" customHeight="1" x14ac:dyDescent="0.25">
      <c r="A26" s="23"/>
      <c r="B26" s="1" t="s">
        <v>2</v>
      </c>
      <c r="C26" s="4">
        <v>0.08</v>
      </c>
      <c r="D26" s="63">
        <f>(D22+D24)*C26</f>
        <v>333.05</v>
      </c>
      <c r="E26" s="24"/>
    </row>
    <row r="27" spans="1:5" ht="11.25" customHeight="1" x14ac:dyDescent="0.25">
      <c r="A27" s="23"/>
      <c r="B27" s="1" t="s">
        <v>19</v>
      </c>
      <c r="C27" s="4">
        <v>0.4</v>
      </c>
      <c r="D27" s="63">
        <f>D26*C27</f>
        <v>133.22</v>
      </c>
      <c r="E27" s="24"/>
    </row>
    <row r="28" spans="1:5" ht="11.25" customHeight="1" x14ac:dyDescent="0.25">
      <c r="A28" s="23"/>
      <c r="B28" s="5" t="s">
        <v>3</v>
      </c>
      <c r="C28" s="6">
        <v>0.2</v>
      </c>
      <c r="D28" s="7">
        <f>(D22+D24+D25)*C28</f>
        <v>918.02</v>
      </c>
      <c r="E28" s="24"/>
    </row>
    <row r="29" spans="1:5" ht="11.25" customHeight="1" x14ac:dyDescent="0.25">
      <c r="A29" s="23"/>
      <c r="B29" s="58"/>
      <c r="C29" s="8" t="s">
        <v>20</v>
      </c>
      <c r="D29" s="64">
        <f>SUM(D22:D28)</f>
        <v>7294.37</v>
      </c>
      <c r="E29" s="24"/>
    </row>
    <row r="30" spans="1:5" ht="7.5" customHeight="1" x14ac:dyDescent="0.25">
      <c r="A30" s="23"/>
      <c r="B30" s="29"/>
      <c r="C30" s="30"/>
      <c r="D30" s="31"/>
      <c r="E30" s="24"/>
    </row>
    <row r="31" spans="1:5" ht="11.25" customHeight="1" x14ac:dyDescent="0.25">
      <c r="A31" s="23"/>
      <c r="B31" s="60" t="s">
        <v>47</v>
      </c>
      <c r="C31" s="61"/>
      <c r="D31" s="62"/>
      <c r="E31" s="24"/>
    </row>
    <row r="32" spans="1:5" ht="11.25" customHeight="1" x14ac:dyDescent="0.25">
      <c r="A32" s="23"/>
      <c r="B32" s="1" t="s">
        <v>23</v>
      </c>
      <c r="C32" s="9">
        <v>0.5</v>
      </c>
      <c r="D32" s="15"/>
      <c r="E32" s="24"/>
    </row>
    <row r="33" spans="1:5" ht="11.25" customHeight="1" x14ac:dyDescent="0.25">
      <c r="A33" s="23"/>
      <c r="B33" s="1" t="s">
        <v>8</v>
      </c>
      <c r="C33" s="10">
        <v>1</v>
      </c>
      <c r="D33" s="15"/>
      <c r="E33" s="24"/>
    </row>
    <row r="34" spans="1:5" ht="11.25" customHeight="1" x14ac:dyDescent="0.25">
      <c r="A34" s="23"/>
      <c r="B34" s="1" t="s">
        <v>21</v>
      </c>
      <c r="C34" s="3">
        <v>8.3299999999999999E-2</v>
      </c>
      <c r="D34" s="63">
        <f>D32*C34</f>
        <v>0</v>
      </c>
      <c r="E34" s="24"/>
    </row>
    <row r="35" spans="1:5" ht="11.25" customHeight="1" x14ac:dyDescent="0.25">
      <c r="A35" s="23"/>
      <c r="B35" s="1" t="s">
        <v>22</v>
      </c>
      <c r="C35" s="3">
        <v>0.1111</v>
      </c>
      <c r="D35" s="63">
        <f>D32*C35</f>
        <v>0</v>
      </c>
      <c r="E35" s="24"/>
    </row>
    <row r="36" spans="1:5" ht="11.25" customHeight="1" x14ac:dyDescent="0.25">
      <c r="A36" s="23"/>
      <c r="B36" s="1" t="s">
        <v>2</v>
      </c>
      <c r="C36" s="4">
        <v>0.08</v>
      </c>
      <c r="D36" s="63">
        <f>(D32+D34)*C36</f>
        <v>0</v>
      </c>
      <c r="E36" s="24"/>
    </row>
    <row r="37" spans="1:5" ht="11.25" customHeight="1" x14ac:dyDescent="0.25">
      <c r="A37" s="23"/>
      <c r="B37" s="1" t="s">
        <v>19</v>
      </c>
      <c r="C37" s="4">
        <v>0.4</v>
      </c>
      <c r="D37" s="63">
        <f>D36*C37</f>
        <v>0</v>
      </c>
      <c r="E37" s="24"/>
    </row>
    <row r="38" spans="1:5" ht="11.25" customHeight="1" x14ac:dyDescent="0.25">
      <c r="A38" s="23"/>
      <c r="B38" s="5" t="s">
        <v>3</v>
      </c>
      <c r="C38" s="6">
        <v>0.2</v>
      </c>
      <c r="D38" s="7">
        <f>(D32+D34+D35)*C38</f>
        <v>0</v>
      </c>
      <c r="E38" s="24"/>
    </row>
    <row r="39" spans="1:5" ht="11.25" customHeight="1" x14ac:dyDescent="0.25">
      <c r="A39" s="23"/>
      <c r="B39" s="58"/>
      <c r="C39" s="8" t="s">
        <v>20</v>
      </c>
      <c r="D39" s="64">
        <f>SUM(D32:D38)</f>
        <v>0</v>
      </c>
      <c r="E39" s="24"/>
    </row>
    <row r="40" spans="1:5" ht="7.5" customHeight="1" x14ac:dyDescent="0.25">
      <c r="A40" s="23"/>
      <c r="B40" s="29"/>
      <c r="C40" s="30"/>
      <c r="D40" s="31"/>
      <c r="E40" s="24"/>
    </row>
    <row r="41" spans="1:5" ht="11.25" customHeight="1" x14ac:dyDescent="0.25">
      <c r="A41" s="23"/>
      <c r="B41" s="29"/>
      <c r="C41" s="65" t="s">
        <v>24</v>
      </c>
      <c r="D41" s="66">
        <f>SUM(D39,D29)</f>
        <v>7294.37</v>
      </c>
      <c r="E41" s="24"/>
    </row>
    <row r="42" spans="1:5" ht="11.25" customHeight="1" x14ac:dyDescent="0.25">
      <c r="A42" s="23"/>
      <c r="B42" s="67"/>
      <c r="C42" s="65" t="s">
        <v>26</v>
      </c>
      <c r="D42" s="68">
        <f>(D41*10)/(D13*D4)</f>
        <v>2.5983000000000001</v>
      </c>
      <c r="E42" s="24"/>
    </row>
    <row r="43" spans="1:5" ht="7.5" customHeight="1" x14ac:dyDescent="0.25">
      <c r="A43" s="23"/>
      <c r="B43" s="69"/>
      <c r="C43" s="69"/>
      <c r="D43" s="69"/>
      <c r="E43" s="24"/>
    </row>
    <row r="44" spans="1:5" ht="11.25" customHeight="1" x14ac:dyDescent="0.25">
      <c r="A44" s="23"/>
      <c r="B44" s="55" t="s">
        <v>48</v>
      </c>
      <c r="C44" s="11" t="s">
        <v>68</v>
      </c>
      <c r="D44" s="70"/>
      <c r="E44" s="24"/>
    </row>
    <row r="45" spans="1:5" ht="7.5" customHeight="1" x14ac:dyDescent="0.25">
      <c r="A45" s="23"/>
      <c r="B45" s="71"/>
      <c r="C45" s="69"/>
      <c r="D45" s="72"/>
      <c r="E45" s="24"/>
    </row>
    <row r="46" spans="1:5" ht="11.25" customHeight="1" x14ac:dyDescent="0.25">
      <c r="A46" s="23"/>
      <c r="B46" s="5" t="s">
        <v>27</v>
      </c>
      <c r="C46" s="14">
        <v>2</v>
      </c>
      <c r="D46" s="15">
        <v>339156</v>
      </c>
      <c r="E46" s="24"/>
    </row>
    <row r="47" spans="1:5" ht="11.25" customHeight="1" x14ac:dyDescent="0.25">
      <c r="A47" s="23"/>
      <c r="B47" s="5" t="s">
        <v>29</v>
      </c>
      <c r="C47" s="12">
        <v>0.5</v>
      </c>
      <c r="D47" s="13">
        <f>C47*D46</f>
        <v>169578</v>
      </c>
      <c r="E47" s="24"/>
    </row>
    <row r="48" spans="1:5" ht="11.25" customHeight="1" x14ac:dyDescent="0.25">
      <c r="A48" s="23"/>
      <c r="B48" s="5" t="s">
        <v>28</v>
      </c>
      <c r="C48" s="12">
        <v>0.2</v>
      </c>
      <c r="D48" s="13">
        <f>D47*C48</f>
        <v>33915.599999999999</v>
      </c>
      <c r="E48" s="24"/>
    </row>
    <row r="49" spans="1:5" ht="7.5" customHeight="1" x14ac:dyDescent="0.25">
      <c r="A49" s="23"/>
      <c r="B49" s="71"/>
      <c r="C49" s="69"/>
      <c r="D49" s="72"/>
      <c r="E49" s="24"/>
    </row>
    <row r="50" spans="1:5" ht="11.25" customHeight="1" x14ac:dyDescent="0.25">
      <c r="A50" s="23"/>
      <c r="B50" s="73"/>
      <c r="C50" s="65" t="s">
        <v>30</v>
      </c>
      <c r="D50" s="68">
        <f>D48/(D4*D13)</f>
        <v>1.2081</v>
      </c>
      <c r="E50" s="24"/>
    </row>
    <row r="51" spans="1:5" ht="7.5" customHeight="1" x14ac:dyDescent="0.25">
      <c r="A51" s="23"/>
      <c r="B51" s="69"/>
      <c r="C51" s="69"/>
      <c r="D51" s="69"/>
      <c r="E51" s="24"/>
    </row>
    <row r="52" spans="1:5" ht="11.25" customHeight="1" x14ac:dyDescent="0.25">
      <c r="A52" s="23"/>
      <c r="B52" s="55" t="s">
        <v>49</v>
      </c>
      <c r="C52" s="74"/>
      <c r="D52" s="70"/>
      <c r="E52" s="24"/>
    </row>
    <row r="53" spans="1:5" ht="11.25" customHeight="1" x14ac:dyDescent="0.25">
      <c r="A53" s="23"/>
      <c r="B53" s="5" t="s">
        <v>31</v>
      </c>
      <c r="C53" s="12">
        <v>0.01</v>
      </c>
      <c r="D53" s="13">
        <f>C53*D46</f>
        <v>3391.56</v>
      </c>
      <c r="E53" s="24"/>
    </row>
    <row r="54" spans="1:5" ht="11.25" customHeight="1" x14ac:dyDescent="0.25">
      <c r="A54" s="23"/>
      <c r="B54" s="5" t="s">
        <v>5</v>
      </c>
      <c r="C54" s="14">
        <v>1</v>
      </c>
      <c r="D54" s="15">
        <v>1000</v>
      </c>
      <c r="E54" s="24"/>
    </row>
    <row r="55" spans="1:5" ht="11.25" customHeight="1" x14ac:dyDescent="0.25">
      <c r="A55" s="23"/>
      <c r="B55" s="5" t="s">
        <v>6</v>
      </c>
      <c r="C55" s="14">
        <v>2</v>
      </c>
      <c r="D55" s="15">
        <v>108.27</v>
      </c>
      <c r="E55" s="24"/>
    </row>
    <row r="56" spans="1:5" ht="11.25" customHeight="1" x14ac:dyDescent="0.25">
      <c r="A56" s="23"/>
      <c r="B56" s="5" t="s">
        <v>7</v>
      </c>
      <c r="C56" s="14">
        <v>1</v>
      </c>
      <c r="D56" s="15">
        <v>300</v>
      </c>
      <c r="E56" s="24"/>
    </row>
    <row r="57" spans="1:5" ht="7.5" customHeight="1" x14ac:dyDescent="0.25">
      <c r="A57" s="23"/>
      <c r="B57" s="71"/>
      <c r="C57" s="69"/>
      <c r="D57" s="72"/>
      <c r="E57" s="24"/>
    </row>
    <row r="58" spans="1:5" ht="11.25" customHeight="1" x14ac:dyDescent="0.25">
      <c r="A58" s="23"/>
      <c r="B58" s="71"/>
      <c r="C58" s="65" t="s">
        <v>32</v>
      </c>
      <c r="D58" s="66">
        <f>SUM(D53,D54,(D55*C55),D56)</f>
        <v>4908.1000000000004</v>
      </c>
      <c r="E58" s="24"/>
    </row>
    <row r="59" spans="1:5" ht="11.25" customHeight="1" x14ac:dyDescent="0.25">
      <c r="A59" s="23"/>
      <c r="B59" s="73"/>
      <c r="C59" s="65" t="s">
        <v>33</v>
      </c>
      <c r="D59" s="68">
        <f>D58/(D4*D13)</f>
        <v>0.17480000000000001</v>
      </c>
      <c r="E59" s="24"/>
    </row>
    <row r="60" spans="1:5" ht="7.5" customHeight="1" x14ac:dyDescent="0.25">
      <c r="A60" s="23"/>
      <c r="B60" s="69"/>
      <c r="C60" s="69"/>
      <c r="D60" s="69"/>
      <c r="E60" s="24"/>
    </row>
    <row r="61" spans="1:5" ht="11.25" customHeight="1" x14ac:dyDescent="0.25">
      <c r="A61" s="23"/>
      <c r="B61" s="55" t="s">
        <v>50</v>
      </c>
      <c r="C61" s="74"/>
      <c r="D61" s="70"/>
      <c r="E61" s="24"/>
    </row>
    <row r="62" spans="1:5" ht="6.75" customHeight="1" x14ac:dyDescent="0.25">
      <c r="A62" s="23"/>
      <c r="B62" s="71"/>
      <c r="C62" s="69"/>
      <c r="D62" s="72"/>
      <c r="E62" s="24"/>
    </row>
    <row r="63" spans="1:5" ht="11.25" customHeight="1" x14ac:dyDescent="0.25">
      <c r="A63" s="23"/>
      <c r="B63" s="29" t="s">
        <v>36</v>
      </c>
      <c r="C63" s="30"/>
      <c r="D63" s="31"/>
      <c r="E63" s="24"/>
    </row>
    <row r="64" spans="1:5" ht="11.25" customHeight="1" x14ac:dyDescent="0.25">
      <c r="A64" s="23"/>
      <c r="B64" s="5" t="s">
        <v>34</v>
      </c>
      <c r="C64" s="5" t="s">
        <v>35</v>
      </c>
      <c r="D64" s="16" t="s">
        <v>37</v>
      </c>
      <c r="E64" s="24"/>
    </row>
    <row r="65" spans="1:5" ht="11.25" customHeight="1" x14ac:dyDescent="0.25">
      <c r="A65" s="23"/>
      <c r="B65" s="75">
        <v>0.2</v>
      </c>
      <c r="C65" s="15">
        <v>6.69</v>
      </c>
      <c r="D65" s="68">
        <f>B65*C65</f>
        <v>1.3380000000000001</v>
      </c>
      <c r="E65" s="24"/>
    </row>
    <row r="66" spans="1:5" ht="7.5" customHeight="1" x14ac:dyDescent="0.25">
      <c r="A66" s="23"/>
      <c r="B66" s="29"/>
      <c r="C66" s="30"/>
      <c r="D66" s="31"/>
      <c r="E66" s="24"/>
    </row>
    <row r="67" spans="1:5" ht="11.25" customHeight="1" x14ac:dyDescent="0.25">
      <c r="A67" s="23"/>
      <c r="B67" s="29" t="s">
        <v>40</v>
      </c>
      <c r="C67" s="30"/>
      <c r="D67" s="31"/>
      <c r="E67" s="24"/>
    </row>
    <row r="68" spans="1:5" ht="11.25" customHeight="1" x14ac:dyDescent="0.25">
      <c r="A68" s="23"/>
      <c r="B68" s="75" t="s">
        <v>34</v>
      </c>
      <c r="C68" s="75" t="s">
        <v>35</v>
      </c>
      <c r="D68" s="76" t="s">
        <v>37</v>
      </c>
      <c r="E68" s="24"/>
    </row>
    <row r="69" spans="1:5" ht="11.25" customHeight="1" x14ac:dyDescent="0.25">
      <c r="A69" s="23"/>
      <c r="B69" s="75">
        <f>B65*0.05</f>
        <v>0.01</v>
      </c>
      <c r="C69" s="15">
        <v>4</v>
      </c>
      <c r="D69" s="77">
        <f>C69*B69</f>
        <v>0.04</v>
      </c>
      <c r="E69" s="24"/>
    </row>
    <row r="70" spans="1:5" ht="7.5" customHeight="1" x14ac:dyDescent="0.25">
      <c r="A70" s="23"/>
      <c r="B70" s="29"/>
      <c r="C70" s="30"/>
      <c r="D70" s="31"/>
      <c r="E70" s="24"/>
    </row>
    <row r="71" spans="1:5" ht="11.25" customHeight="1" x14ac:dyDescent="0.25">
      <c r="A71" s="23"/>
      <c r="B71" s="29" t="s">
        <v>66</v>
      </c>
      <c r="C71" s="30"/>
      <c r="D71" s="31"/>
      <c r="E71" s="24"/>
    </row>
    <row r="72" spans="1:5" ht="11.25" customHeight="1" x14ac:dyDescent="0.25">
      <c r="A72" s="23"/>
      <c r="B72" s="75" t="s">
        <v>38</v>
      </c>
      <c r="C72" s="75">
        <v>10000</v>
      </c>
      <c r="D72" s="31"/>
      <c r="E72" s="24"/>
    </row>
    <row r="73" spans="1:5" ht="11.25" customHeight="1" x14ac:dyDescent="0.25">
      <c r="A73" s="23"/>
      <c r="B73" s="75" t="s">
        <v>39</v>
      </c>
      <c r="C73" s="75">
        <v>8</v>
      </c>
      <c r="D73" s="31"/>
      <c r="E73" s="24"/>
    </row>
    <row r="74" spans="1:5" ht="11.25" customHeight="1" x14ac:dyDescent="0.25">
      <c r="A74" s="23"/>
      <c r="B74" s="75" t="s">
        <v>34</v>
      </c>
      <c r="C74" s="75" t="s">
        <v>35</v>
      </c>
      <c r="D74" s="76" t="s">
        <v>37</v>
      </c>
      <c r="E74" s="24"/>
    </row>
    <row r="75" spans="1:5" ht="11.25" customHeight="1" x14ac:dyDescent="0.25">
      <c r="A75" s="23"/>
      <c r="B75" s="75">
        <f>C73/C72</f>
        <v>8.0000000000000004E-4</v>
      </c>
      <c r="C75" s="15">
        <v>35</v>
      </c>
      <c r="D75" s="68">
        <f>B75*C75</f>
        <v>2.8000000000000001E-2</v>
      </c>
      <c r="E75" s="24"/>
    </row>
    <row r="76" spans="1:5" ht="7.5" customHeight="1" x14ac:dyDescent="0.25">
      <c r="A76" s="23"/>
      <c r="B76" s="69"/>
      <c r="C76" s="69"/>
      <c r="D76" s="69"/>
      <c r="E76" s="24"/>
    </row>
    <row r="77" spans="1:5" ht="11.25" customHeight="1" x14ac:dyDescent="0.25">
      <c r="A77" s="23"/>
      <c r="B77" s="55" t="s">
        <v>51</v>
      </c>
      <c r="C77" s="74"/>
      <c r="D77" s="70"/>
      <c r="E77" s="24"/>
    </row>
    <row r="78" spans="1:5" ht="7.5" customHeight="1" x14ac:dyDescent="0.25">
      <c r="A78" s="23"/>
      <c r="B78" s="71"/>
      <c r="C78" s="69"/>
      <c r="D78" s="72"/>
      <c r="E78" s="24"/>
    </row>
    <row r="79" spans="1:5" ht="11.25" customHeight="1" x14ac:dyDescent="0.25">
      <c r="A79" s="23"/>
      <c r="B79" s="29" t="s">
        <v>67</v>
      </c>
      <c r="C79" s="30"/>
      <c r="D79" s="31"/>
      <c r="E79" s="24"/>
    </row>
    <row r="80" spans="1:5" ht="11.25" customHeight="1" x14ac:dyDescent="0.25">
      <c r="A80" s="23"/>
      <c r="B80" s="78" t="s">
        <v>1</v>
      </c>
      <c r="C80" s="79"/>
      <c r="D80" s="79">
        <v>4</v>
      </c>
      <c r="E80" s="24"/>
    </row>
    <row r="81" spans="1:6" ht="11.25" customHeight="1" x14ac:dyDescent="0.25">
      <c r="A81" s="23"/>
      <c r="B81" s="78" t="s">
        <v>0</v>
      </c>
      <c r="C81" s="79"/>
      <c r="D81" s="80">
        <v>1100</v>
      </c>
      <c r="E81" s="24"/>
    </row>
    <row r="82" spans="1:6" ht="11.25" customHeight="1" x14ac:dyDescent="0.25">
      <c r="A82" s="23"/>
      <c r="B82" s="78" t="s">
        <v>4</v>
      </c>
      <c r="C82" s="79"/>
      <c r="D82" s="81">
        <v>40000</v>
      </c>
      <c r="E82" s="24"/>
    </row>
    <row r="83" spans="1:6" ht="11.25" customHeight="1" x14ac:dyDescent="0.25">
      <c r="A83" s="23"/>
      <c r="B83" s="67"/>
      <c r="C83" s="82" t="s">
        <v>41</v>
      </c>
      <c r="D83" s="83">
        <f>(D81*D80)/D82</f>
        <v>0.11</v>
      </c>
      <c r="E83" s="24"/>
    </row>
    <row r="84" spans="1:6" ht="7.5" customHeight="1" x14ac:dyDescent="0.25">
      <c r="A84" s="23"/>
      <c r="B84" s="69"/>
      <c r="C84" s="69"/>
      <c r="D84" s="69"/>
      <c r="E84" s="24"/>
    </row>
    <row r="85" spans="1:6" ht="11.25" customHeight="1" x14ac:dyDescent="0.25">
      <c r="A85" s="23"/>
      <c r="B85" s="55" t="s">
        <v>52</v>
      </c>
      <c r="C85" s="74"/>
      <c r="D85" s="70"/>
      <c r="E85" s="24"/>
    </row>
    <row r="86" spans="1:6" ht="6.75" customHeight="1" x14ac:dyDescent="0.25">
      <c r="A86" s="23"/>
      <c r="B86" s="71"/>
      <c r="C86" s="69"/>
      <c r="D86" s="72"/>
      <c r="E86" s="24"/>
    </row>
    <row r="87" spans="1:6" ht="23.25" customHeight="1" x14ac:dyDescent="0.25">
      <c r="A87" s="23"/>
      <c r="B87" s="84" t="s">
        <v>42</v>
      </c>
      <c r="C87" s="85">
        <v>7.0000000000000007E-2</v>
      </c>
      <c r="D87" s="68">
        <f>D65*C87</f>
        <v>9.3700000000000006E-2</v>
      </c>
      <c r="E87" s="24"/>
    </row>
    <row r="88" spans="1:6" ht="7.5" customHeight="1" thickBot="1" x14ac:dyDescent="0.3">
      <c r="A88" s="23"/>
      <c r="B88" s="69"/>
      <c r="C88" s="69"/>
      <c r="D88" s="69"/>
      <c r="E88" s="24"/>
    </row>
    <row r="89" spans="1:6" ht="11.25" customHeight="1" thickBot="1" x14ac:dyDescent="0.3">
      <c r="A89" s="23"/>
      <c r="B89" s="69"/>
      <c r="C89" s="86" t="s">
        <v>54</v>
      </c>
      <c r="D89" s="87">
        <f>D87+D83+D75+D69+D65+D59+D50+D42</f>
        <v>5.5909000000000004</v>
      </c>
      <c r="E89" s="24"/>
    </row>
    <row r="90" spans="1:6" ht="7.5" customHeight="1" x14ac:dyDescent="0.25">
      <c r="A90" s="44"/>
      <c r="B90" s="88"/>
      <c r="C90" s="88"/>
      <c r="D90" s="89"/>
      <c r="E90" s="48"/>
    </row>
    <row r="91" spans="1:6" x14ac:dyDescent="0.25">
      <c r="A91" s="23"/>
      <c r="B91" s="90" t="s">
        <v>55</v>
      </c>
      <c r="C91" s="91"/>
      <c r="D91" s="91"/>
      <c r="E91" s="24"/>
    </row>
    <row r="92" spans="1:6" ht="7.5" customHeight="1" x14ac:dyDescent="0.25">
      <c r="A92" s="23"/>
      <c r="B92" s="92"/>
      <c r="C92" s="92"/>
      <c r="D92" s="92"/>
      <c r="E92" s="24"/>
    </row>
    <row r="93" spans="1:6" ht="11.25" customHeight="1" x14ac:dyDescent="0.25">
      <c r="A93" s="23"/>
      <c r="B93" s="84" t="s">
        <v>44</v>
      </c>
      <c r="C93" s="85">
        <v>0.1</v>
      </c>
      <c r="D93" s="93">
        <f>D89*C93</f>
        <v>0.55910000000000004</v>
      </c>
      <c r="E93" s="24"/>
      <c r="F93" s="94"/>
    </row>
    <row r="94" spans="1:6" ht="24.75" customHeight="1" x14ac:dyDescent="0.25">
      <c r="A94" s="23"/>
      <c r="B94" s="84" t="s">
        <v>43</v>
      </c>
      <c r="C94" s="85">
        <v>0.05</v>
      </c>
      <c r="D94" s="93">
        <f>C94*(D89*(1+C93))</f>
        <v>0.3075</v>
      </c>
      <c r="E94" s="24"/>
      <c r="F94" s="94"/>
    </row>
    <row r="95" spans="1:6" ht="11.25" customHeight="1" x14ac:dyDescent="0.25">
      <c r="A95" s="23"/>
      <c r="B95" s="52"/>
      <c r="C95" s="95" t="s">
        <v>9</v>
      </c>
      <c r="D95" s="68">
        <f>SUM(D93:D94)</f>
        <v>0.86660000000000004</v>
      </c>
      <c r="E95" s="24"/>
      <c r="F95" s="94"/>
    </row>
    <row r="96" spans="1:6" ht="7.5" customHeight="1" x14ac:dyDescent="0.25">
      <c r="A96" s="23"/>
      <c r="B96" s="69"/>
      <c r="C96" s="69"/>
      <c r="D96" s="69"/>
      <c r="E96" s="24"/>
    </row>
    <row r="97" spans="1:5" x14ac:dyDescent="0.25">
      <c r="A97" s="96"/>
      <c r="B97" s="55" t="s">
        <v>61</v>
      </c>
      <c r="C97" s="74"/>
      <c r="D97" s="70"/>
      <c r="E97" s="97"/>
    </row>
    <row r="98" spans="1:5" ht="7.5" customHeight="1" x14ac:dyDescent="0.25">
      <c r="A98" s="23"/>
      <c r="B98" s="71"/>
      <c r="C98" s="69"/>
      <c r="D98" s="72"/>
      <c r="E98" s="24"/>
    </row>
    <row r="99" spans="1:5" ht="11.25" customHeight="1" x14ac:dyDescent="0.25">
      <c r="A99" s="23"/>
      <c r="B99" s="84" t="s">
        <v>56</v>
      </c>
      <c r="C99" s="98">
        <v>0.03</v>
      </c>
      <c r="D99" s="93">
        <f>($D$95+$D$89)*C99</f>
        <v>0.19370000000000001</v>
      </c>
      <c r="E99" s="24"/>
    </row>
    <row r="100" spans="1:5" ht="11.25" customHeight="1" x14ac:dyDescent="0.25">
      <c r="A100" s="23"/>
      <c r="B100" s="84" t="s">
        <v>57</v>
      </c>
      <c r="C100" s="98">
        <v>4.8000000000000001E-2</v>
      </c>
      <c r="D100" s="93">
        <f>($D$95+$D$89)*C100</f>
        <v>0.31</v>
      </c>
      <c r="E100" s="24"/>
    </row>
    <row r="101" spans="1:5" ht="11.25" customHeight="1" x14ac:dyDescent="0.25">
      <c r="A101" s="23"/>
      <c r="B101" s="84" t="s">
        <v>58</v>
      </c>
      <c r="C101" s="98">
        <v>2.8799999999999999E-2</v>
      </c>
      <c r="D101" s="93">
        <f>($D$95+$D$89)*C101</f>
        <v>0.186</v>
      </c>
      <c r="E101" s="24"/>
    </row>
    <row r="102" spans="1:5" ht="11.25" customHeight="1" x14ac:dyDescent="0.25">
      <c r="A102" s="23"/>
      <c r="B102" s="84" t="s">
        <v>59</v>
      </c>
      <c r="C102" s="98">
        <v>6.4999999999999997E-3</v>
      </c>
      <c r="D102" s="93">
        <f>($D$95+$D$89)*C102</f>
        <v>4.2000000000000003E-2</v>
      </c>
      <c r="E102" s="24"/>
    </row>
    <row r="103" spans="1:5" ht="11.25" customHeight="1" x14ac:dyDescent="0.25">
      <c r="A103" s="23"/>
      <c r="B103" s="84" t="s">
        <v>60</v>
      </c>
      <c r="C103" s="98">
        <v>0.05</v>
      </c>
      <c r="D103" s="93">
        <f>($D$95+$D$89)*C103</f>
        <v>0.32290000000000002</v>
      </c>
      <c r="E103" s="24"/>
    </row>
    <row r="104" spans="1:5" ht="11.25" customHeight="1" x14ac:dyDescent="0.25">
      <c r="A104" s="23"/>
      <c r="B104" s="69"/>
      <c r="C104" s="95" t="s">
        <v>9</v>
      </c>
      <c r="D104" s="68">
        <f>SUM(D99:D103)</f>
        <v>1.0546</v>
      </c>
      <c r="E104" s="24"/>
    </row>
    <row r="105" spans="1:5" ht="7.5" customHeight="1" thickBot="1" x14ac:dyDescent="0.3">
      <c r="A105" s="99"/>
      <c r="B105" s="100"/>
      <c r="C105" s="100"/>
      <c r="D105" s="100"/>
      <c r="E105" s="101"/>
    </row>
  </sheetData>
  <mergeCells count="1">
    <mergeCell ref="B2:D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</vt:lpstr>
      <vt:lpstr>'1'!Area_de_impressao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SMEC 2024</cp:lastModifiedBy>
  <cp:lastPrinted>2024-04-12T13:53:08Z</cp:lastPrinted>
  <dcterms:created xsi:type="dcterms:W3CDTF">2015-01-21T11:54:00Z</dcterms:created>
  <dcterms:modified xsi:type="dcterms:W3CDTF">2024-04-23T14:20:16Z</dcterms:modified>
</cp:coreProperties>
</file>