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"/>
    </mc:Choice>
  </mc:AlternateContent>
  <xr:revisionPtr revIDLastSave="0" documentId="13_ncr:1_{E2604BD8-89DF-405D-B82C-E118747F3F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2" l="1"/>
  <c r="L33" i="2"/>
  <c r="L34" i="2"/>
  <c r="L35" i="2"/>
  <c r="L36" i="2"/>
  <c r="L37" i="2"/>
  <c r="L31" i="2"/>
  <c r="B38" i="2"/>
  <c r="L38" i="2" l="1"/>
  <c r="K38" i="2"/>
  <c r="J38" i="2"/>
  <c r="I38" i="2"/>
  <c r="H38" i="2"/>
  <c r="G38" i="2"/>
  <c r="F38" i="2"/>
  <c r="E38" i="2"/>
  <c r="D38" i="2"/>
  <c r="C38" i="2"/>
  <c r="AD2" i="2" l="1"/>
  <c r="AD3" i="2"/>
  <c r="AD4" i="2"/>
  <c r="AD5" i="2"/>
  <c r="AD6" i="2"/>
  <c r="AD7" i="2"/>
  <c r="AD8" i="2"/>
  <c r="AC9" i="2"/>
  <c r="AD9" i="2" l="1"/>
  <c r="Z9" i="2"/>
  <c r="AA9" i="2"/>
  <c r="AB9" i="2"/>
  <c r="Y9" i="2" l="1"/>
  <c r="F9" i="2" l="1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E9" i="2" l="1"/>
  <c r="D9" i="2"/>
  <c r="C9" i="2" l="1"/>
  <c r="B9" i="2"/>
</calcChain>
</file>

<file path=xl/sharedStrings.xml><?xml version="1.0" encoding="utf-8"?>
<sst xmlns="http://schemas.openxmlformats.org/spreadsheetml/2006/main" count="44" uniqueCount="42">
  <si>
    <t>PROJETO</t>
  </si>
  <si>
    <t>TOTAL</t>
  </si>
  <si>
    <t>D150/9m</t>
  </si>
  <si>
    <t>D150/10.5m</t>
  </si>
  <si>
    <t>D150/11m</t>
  </si>
  <si>
    <t>D200/10.5m</t>
  </si>
  <si>
    <t>D200/11m</t>
  </si>
  <si>
    <t>D200/12m</t>
  </si>
  <si>
    <t>B300/9m</t>
  </si>
  <si>
    <t>B300/10.5m</t>
  </si>
  <si>
    <t>B300/11m</t>
  </si>
  <si>
    <t>B300/12m</t>
  </si>
  <si>
    <t>B500/10.5m</t>
  </si>
  <si>
    <t>B500/11m</t>
  </si>
  <si>
    <t>B500/12m</t>
  </si>
  <si>
    <t>B600/9m</t>
  </si>
  <si>
    <t>B600/10.5m</t>
  </si>
  <si>
    <t>B600/12m</t>
  </si>
  <si>
    <t>B600/13.5m</t>
  </si>
  <si>
    <t>B1000/10.5m</t>
  </si>
  <si>
    <t>B1000/12m</t>
  </si>
  <si>
    <t>B2000/12m</t>
  </si>
  <si>
    <t>Quad/9m</t>
  </si>
  <si>
    <t>C14/150/9m</t>
  </si>
  <si>
    <t>C200/9m</t>
  </si>
  <si>
    <t>B800/9m</t>
  </si>
  <si>
    <t>B1000/13.5m</t>
  </si>
  <si>
    <t>C16/400/9m</t>
  </si>
  <si>
    <t>C15/200/11m</t>
  </si>
  <si>
    <t>Quad/10m</t>
  </si>
  <si>
    <t>TOTAL-POSTES</t>
  </si>
  <si>
    <t>CABO 04</t>
  </si>
  <si>
    <t>CABO 02</t>
  </si>
  <si>
    <t>CABO 1/0</t>
  </si>
  <si>
    <t>CABO 2/0</t>
  </si>
  <si>
    <t>CABO 4/0</t>
  </si>
  <si>
    <t>16mm</t>
  </si>
  <si>
    <t>35mm</t>
  </si>
  <si>
    <t>50mm</t>
  </si>
  <si>
    <t>70mm</t>
  </si>
  <si>
    <t>120mm</t>
  </si>
  <si>
    <t>TOTAL-CABOS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</si>
</sst>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1"/>
        <bgColor theme="1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0" xfId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0" fillId="0" borderId="0" xfId="0" applyAlignment="1">
      <alignment horizontal="left"/>
    </xf>
    <xf numFmtId="0" fontId="1" fillId="2" borderId="0" xfId="1" applyAlignment="1">
      <alignment horizontal="left"/>
    </xf>
    <xf numFmtId="49" fontId="0" fillId="0" borderId="0" xfId="0" applyNumberFormat="1" applyAlignment="1">
      <alignment horizontal="left"/>
    </xf>
  </cellXfs>
  <cellStyles count="2">
    <cellStyle name="Bom" xfId="1" builtinId="26"/>
    <cellStyle name="Normal" xfId="0" builtinId="0"/>
  </cellStyles>
  <dxfs count="44"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RELAÇÃO FINAL</a:t>
            </a:r>
            <a:r>
              <a:rPr lang="pt-BR" baseline="0"/>
              <a:t> DE POSTES POR TIPO DE POSTE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TOTAL!$B$1</c:f>
              <c:strCache>
                <c:ptCount val="1"/>
                <c:pt idx="0">
                  <c:v>D150/9m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TOTAL!$B$2:$B$8</c:f>
              <c:numCache>
                <c:formatCode>General</c:formatCode>
                <c:ptCount val="7"/>
                <c:pt idx="0">
                  <c:v>33</c:v>
                </c:pt>
                <c:pt idx="1">
                  <c:v>29</c:v>
                </c:pt>
                <c:pt idx="2">
                  <c:v>19</c:v>
                </c:pt>
                <c:pt idx="3">
                  <c:v>122</c:v>
                </c:pt>
                <c:pt idx="4">
                  <c:v>125</c:v>
                </c:pt>
                <c:pt idx="5">
                  <c:v>87</c:v>
                </c:pt>
                <c:pt idx="6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3-442B-B10E-0B99330A4F29}"/>
            </c:ext>
          </c:extLst>
        </c:ser>
        <c:ser>
          <c:idx val="1"/>
          <c:order val="1"/>
          <c:tx>
            <c:strRef>
              <c:f>TOTAL!$C$1</c:f>
              <c:strCache>
                <c:ptCount val="1"/>
                <c:pt idx="0">
                  <c:v>D150/10.5m</c:v>
                </c:pt>
              </c:strCache>
            </c:strRef>
          </c:tx>
          <c:spPr>
            <a:solidFill>
              <a:srgbClr val="FFC000">
                <a:alpha val="85000"/>
              </a:srgb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TOTAL!$C$2:$C$8</c:f>
              <c:numCache>
                <c:formatCode>General</c:formatCode>
                <c:ptCount val="7"/>
                <c:pt idx="0">
                  <c:v>40</c:v>
                </c:pt>
                <c:pt idx="1">
                  <c:v>125</c:v>
                </c:pt>
                <c:pt idx="2">
                  <c:v>90</c:v>
                </c:pt>
                <c:pt idx="3">
                  <c:v>50</c:v>
                </c:pt>
                <c:pt idx="4">
                  <c:v>69</c:v>
                </c:pt>
                <c:pt idx="5">
                  <c:v>56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3-442B-B10E-0B99330A4F29}"/>
            </c:ext>
          </c:extLst>
        </c:ser>
        <c:ser>
          <c:idx val="2"/>
          <c:order val="2"/>
          <c:tx>
            <c:strRef>
              <c:f>TOTAL!$D$1</c:f>
              <c:strCache>
                <c:ptCount val="1"/>
                <c:pt idx="0">
                  <c:v>D150/11m</c:v>
                </c:pt>
              </c:strCache>
            </c:strRef>
          </c:tx>
          <c:spPr>
            <a:solidFill>
              <a:srgbClr val="00B0F0">
                <a:alpha val="85000"/>
              </a:srgb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TOTAL!$D$2:$D$8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E3-442B-B10E-0B99330A4F29}"/>
            </c:ext>
          </c:extLst>
        </c:ser>
        <c:ser>
          <c:idx val="3"/>
          <c:order val="3"/>
          <c:tx>
            <c:strRef>
              <c:f>TOTAL!$E$1</c:f>
              <c:strCache>
                <c:ptCount val="1"/>
                <c:pt idx="0">
                  <c:v>D200/10.5m</c:v>
                </c:pt>
              </c:strCache>
            </c:strRef>
          </c:tx>
          <c:spPr>
            <a:solidFill>
              <a:srgbClr val="7030A0">
                <a:alpha val="85000"/>
              </a:srgb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TOTAL!$E$2:$E$8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11</c:v>
                </c:pt>
                <c:pt idx="3">
                  <c:v>14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E3-442B-B10E-0B99330A4F29}"/>
            </c:ext>
          </c:extLst>
        </c:ser>
        <c:ser>
          <c:idx val="4"/>
          <c:order val="4"/>
          <c:tx>
            <c:strRef>
              <c:f>TOTAL!$F$1</c:f>
              <c:strCache>
                <c:ptCount val="1"/>
                <c:pt idx="0">
                  <c:v>D200/11m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TOTAL!$F$2:$F$8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3</c:v>
                </c:pt>
                <c:pt idx="3">
                  <c:v>55</c:v>
                </c:pt>
                <c:pt idx="4">
                  <c:v>32</c:v>
                </c:pt>
                <c:pt idx="5">
                  <c:v>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22-4184-ADD1-4A2D3697A5B7}"/>
            </c:ext>
          </c:extLst>
        </c:ser>
        <c:ser>
          <c:idx val="5"/>
          <c:order val="5"/>
          <c:tx>
            <c:strRef>
              <c:f>TOTAL!$G$1</c:f>
              <c:strCache>
                <c:ptCount val="1"/>
                <c:pt idx="0">
                  <c:v>D200/12m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TOTAL!$G$2:$G$8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22-4184-ADD1-4A2D3697A5B7}"/>
            </c:ext>
          </c:extLst>
        </c:ser>
        <c:ser>
          <c:idx val="6"/>
          <c:order val="6"/>
          <c:tx>
            <c:strRef>
              <c:f>TOTAL!$H$1</c:f>
              <c:strCache>
                <c:ptCount val="1"/>
                <c:pt idx="0">
                  <c:v>B300/9m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accent1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TOTAL!$H$2:$H$8</c:f>
              <c:numCache>
                <c:formatCode>General</c:formatCode>
                <c:ptCount val="7"/>
                <c:pt idx="0">
                  <c:v>11</c:v>
                </c:pt>
                <c:pt idx="1">
                  <c:v>2</c:v>
                </c:pt>
                <c:pt idx="2">
                  <c:v>12</c:v>
                </c:pt>
                <c:pt idx="3">
                  <c:v>21</c:v>
                </c:pt>
                <c:pt idx="4">
                  <c:v>8</c:v>
                </c:pt>
                <c:pt idx="5">
                  <c:v>17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22-4184-ADD1-4A2D3697A5B7}"/>
            </c:ext>
          </c:extLst>
        </c:ser>
        <c:ser>
          <c:idx val="7"/>
          <c:order val="7"/>
          <c:tx>
            <c:strRef>
              <c:f>TOTAL!$I$1</c:f>
              <c:strCache>
                <c:ptCount val="1"/>
                <c:pt idx="0">
                  <c:v>B300/10.5m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accent2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TOTAL!$I$2:$I$8</c:f>
              <c:numCache>
                <c:formatCode>General</c:formatCode>
                <c:ptCount val="7"/>
                <c:pt idx="0">
                  <c:v>11</c:v>
                </c:pt>
                <c:pt idx="1">
                  <c:v>35</c:v>
                </c:pt>
                <c:pt idx="2">
                  <c:v>56</c:v>
                </c:pt>
                <c:pt idx="3">
                  <c:v>36</c:v>
                </c:pt>
                <c:pt idx="4">
                  <c:v>19</c:v>
                </c:pt>
                <c:pt idx="5">
                  <c:v>34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22-4184-ADD1-4A2D3697A5B7}"/>
            </c:ext>
          </c:extLst>
        </c:ser>
        <c:ser>
          <c:idx val="8"/>
          <c:order val="8"/>
          <c:tx>
            <c:strRef>
              <c:f>TOTAL!$J$1</c:f>
              <c:strCache>
                <c:ptCount val="1"/>
                <c:pt idx="0">
                  <c:v>B300/11m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accent3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TOTAL!$J$2:$J$8</c:f>
              <c:numCache>
                <c:formatCode>General</c:formatCode>
                <c:ptCount val="7"/>
                <c:pt idx="0">
                  <c:v>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22-4184-ADD1-4A2D3697A5B7}"/>
            </c:ext>
          </c:extLst>
        </c:ser>
        <c:ser>
          <c:idx val="9"/>
          <c:order val="9"/>
          <c:tx>
            <c:strRef>
              <c:f>TOTAL!$K$1</c:f>
              <c:strCache>
                <c:ptCount val="1"/>
                <c:pt idx="0">
                  <c:v>B300/12m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accent4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TOTAL!$K$2:$K$8</c:f>
              <c:numCache>
                <c:formatCode>General</c:formatCode>
                <c:ptCount val="7"/>
                <c:pt idx="0">
                  <c:v>16</c:v>
                </c:pt>
                <c:pt idx="1">
                  <c:v>15</c:v>
                </c:pt>
                <c:pt idx="2">
                  <c:v>22</c:v>
                </c:pt>
                <c:pt idx="3">
                  <c:v>25</c:v>
                </c:pt>
                <c:pt idx="4">
                  <c:v>14</c:v>
                </c:pt>
                <c:pt idx="5">
                  <c:v>22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22-4184-ADD1-4A2D3697A5B7}"/>
            </c:ext>
          </c:extLst>
        </c:ser>
        <c:ser>
          <c:idx val="10"/>
          <c:order val="10"/>
          <c:tx>
            <c:strRef>
              <c:f>TOTAL!$L$1</c:f>
              <c:strCache>
                <c:ptCount val="1"/>
                <c:pt idx="0">
                  <c:v>B500/10.5m</c:v>
                </c:pt>
              </c:strCache>
            </c:strRef>
          </c:tx>
          <c:spPr>
            <a:solidFill>
              <a:schemeClr val="accent5">
                <a:lumMod val="60000"/>
                <a:alpha val="85000"/>
              </a:schemeClr>
            </a:solidFill>
            <a:ln w="9525" cap="flat" cmpd="sng" algn="ctr">
              <a:solidFill>
                <a:schemeClr val="accent5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TOTAL!$L$2:$L$8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22-4184-ADD1-4A2D3697A5B7}"/>
            </c:ext>
          </c:extLst>
        </c:ser>
        <c:ser>
          <c:idx val="11"/>
          <c:order val="11"/>
          <c:tx>
            <c:strRef>
              <c:f>TOTAL!$M$1</c:f>
              <c:strCache>
                <c:ptCount val="1"/>
                <c:pt idx="0">
                  <c:v>B500/11m</c:v>
                </c:pt>
              </c:strCache>
            </c:strRef>
          </c:tx>
          <c:spPr>
            <a:solidFill>
              <a:schemeClr val="accent6">
                <a:lumMod val="60000"/>
                <a:alpha val="85000"/>
              </a:schemeClr>
            </a:solidFill>
            <a:ln w="9525" cap="flat" cmpd="sng" algn="ctr">
              <a:solidFill>
                <a:schemeClr val="accent6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TOTAL!$M$2:$M$8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7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122-4184-ADD1-4A2D3697A5B7}"/>
            </c:ext>
          </c:extLst>
        </c:ser>
        <c:ser>
          <c:idx val="12"/>
          <c:order val="12"/>
          <c:tx>
            <c:strRef>
              <c:f>TOTAL!$N$1</c:f>
              <c:strCache>
                <c:ptCount val="1"/>
                <c:pt idx="0">
                  <c:v>B500/12m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1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TOTAL!$N$2:$N$8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122-4184-ADD1-4A2D3697A5B7}"/>
            </c:ext>
          </c:extLst>
        </c:ser>
        <c:ser>
          <c:idx val="13"/>
          <c:order val="13"/>
          <c:tx>
            <c:strRef>
              <c:f>TOTAL!$O$1</c:f>
              <c:strCache>
                <c:ptCount val="1"/>
                <c:pt idx="0">
                  <c:v>B600/9m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2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TOTAL!$O$2:$O$8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122-4184-ADD1-4A2D3697A5B7}"/>
            </c:ext>
          </c:extLst>
        </c:ser>
        <c:ser>
          <c:idx val="14"/>
          <c:order val="14"/>
          <c:tx>
            <c:strRef>
              <c:f>TOTAL!$P$1</c:f>
              <c:strCache>
                <c:ptCount val="1"/>
                <c:pt idx="0">
                  <c:v>B600/10.5m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3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TOTAL!$P$2:$P$8</c:f>
              <c:numCache>
                <c:formatCode>General</c:formatCode>
                <c:ptCount val="7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122-4184-ADD1-4A2D3697A5B7}"/>
            </c:ext>
          </c:extLst>
        </c:ser>
        <c:ser>
          <c:idx val="15"/>
          <c:order val="15"/>
          <c:tx>
            <c:strRef>
              <c:f>TOTAL!$Q$1</c:f>
              <c:strCache>
                <c:ptCount val="1"/>
                <c:pt idx="0">
                  <c:v>B600/12m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4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TOTAL!$Q$2:$Q$8</c:f>
              <c:numCache>
                <c:formatCode>General</c:formatCode>
                <c:ptCount val="7"/>
                <c:pt idx="0">
                  <c:v>6</c:v>
                </c:pt>
                <c:pt idx="1">
                  <c:v>11</c:v>
                </c:pt>
                <c:pt idx="2">
                  <c:v>13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122-4184-ADD1-4A2D3697A5B7}"/>
            </c:ext>
          </c:extLst>
        </c:ser>
        <c:ser>
          <c:idx val="16"/>
          <c:order val="16"/>
          <c:tx>
            <c:strRef>
              <c:f>TOTAL!$R$1</c:f>
              <c:strCache>
                <c:ptCount val="1"/>
                <c:pt idx="0">
                  <c:v>B600/13.5m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5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TOTAL!$R$2:$R$8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122-4184-ADD1-4A2D3697A5B7}"/>
            </c:ext>
          </c:extLst>
        </c:ser>
        <c:ser>
          <c:idx val="17"/>
          <c:order val="17"/>
          <c:tx>
            <c:strRef>
              <c:f>TOTAL!$S$1</c:f>
              <c:strCache>
                <c:ptCount val="1"/>
                <c:pt idx="0">
                  <c:v>B1000/10.5m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  <a:alpha val="85000"/>
              </a:schemeClr>
            </a:solidFill>
            <a:ln w="9525" cap="flat" cmpd="sng" algn="ctr">
              <a:solidFill>
                <a:schemeClr val="accent6">
                  <a:lumMod val="80000"/>
                  <a:lumOff val="2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80000"/>
                  <a:lumOff val="2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TOTAL!$S$2:$S$8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122-4184-ADD1-4A2D3697A5B7}"/>
            </c:ext>
          </c:extLst>
        </c:ser>
        <c:ser>
          <c:idx val="18"/>
          <c:order val="18"/>
          <c:tx>
            <c:strRef>
              <c:f>TOTAL!$T$1</c:f>
              <c:strCache>
                <c:ptCount val="1"/>
                <c:pt idx="0">
                  <c:v>B1000/12m</c:v>
                </c:pt>
              </c:strCache>
            </c:strRef>
          </c:tx>
          <c:spPr>
            <a:solidFill>
              <a:schemeClr val="accent1">
                <a:lumMod val="80000"/>
                <a:alpha val="85000"/>
              </a:schemeClr>
            </a:solidFill>
            <a:ln w="9525" cap="flat" cmpd="sng" algn="ctr">
              <a:solidFill>
                <a:schemeClr val="accent1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TOTAL!$T$2:$T$8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22-4184-ADD1-4A2D3697A5B7}"/>
            </c:ext>
          </c:extLst>
        </c:ser>
        <c:ser>
          <c:idx val="19"/>
          <c:order val="19"/>
          <c:tx>
            <c:strRef>
              <c:f>TOTAL!$U$1</c:f>
              <c:strCache>
                <c:ptCount val="1"/>
                <c:pt idx="0">
                  <c:v>B2000/12m</c:v>
                </c:pt>
              </c:strCache>
            </c:strRef>
          </c:tx>
          <c:spPr>
            <a:solidFill>
              <a:schemeClr val="accent2">
                <a:lumMod val="80000"/>
                <a:alpha val="85000"/>
              </a:schemeClr>
            </a:solidFill>
            <a:ln w="9525" cap="flat" cmpd="sng" algn="ctr">
              <a:solidFill>
                <a:schemeClr val="accent2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TOTAL!$U$2:$U$8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122-4184-ADD1-4A2D3697A5B7}"/>
            </c:ext>
          </c:extLst>
        </c:ser>
        <c:ser>
          <c:idx val="20"/>
          <c:order val="20"/>
          <c:tx>
            <c:strRef>
              <c:f>TOTAL!$V$1</c:f>
              <c:strCache>
                <c:ptCount val="1"/>
                <c:pt idx="0">
                  <c:v>Quad/9m</c:v>
                </c:pt>
              </c:strCache>
            </c:strRef>
          </c:tx>
          <c:spPr>
            <a:solidFill>
              <a:schemeClr val="accent3">
                <a:lumMod val="80000"/>
                <a:alpha val="85000"/>
              </a:schemeClr>
            </a:solidFill>
            <a:ln w="9525" cap="flat" cmpd="sng" algn="ctr">
              <a:solidFill>
                <a:schemeClr val="accent3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TOTAL!$V$2:$V$8</c:f>
              <c:numCache>
                <c:formatCode>General</c:formatCode>
                <c:ptCount val="7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122-4184-ADD1-4A2D3697A5B7}"/>
            </c:ext>
          </c:extLst>
        </c:ser>
        <c:ser>
          <c:idx val="21"/>
          <c:order val="21"/>
          <c:tx>
            <c:strRef>
              <c:f>TOTAL!$W$1</c:f>
              <c:strCache>
                <c:ptCount val="1"/>
                <c:pt idx="0">
                  <c:v>C14/150/9m</c:v>
                </c:pt>
              </c:strCache>
            </c:strRef>
          </c:tx>
          <c:spPr>
            <a:solidFill>
              <a:schemeClr val="accent4">
                <a:lumMod val="80000"/>
                <a:alpha val="85000"/>
              </a:schemeClr>
            </a:solidFill>
            <a:ln w="9525" cap="flat" cmpd="sng" algn="ctr">
              <a:solidFill>
                <a:schemeClr val="accent4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TOTAL!$W$2:$W$8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122-4184-ADD1-4A2D3697A5B7}"/>
            </c:ext>
          </c:extLst>
        </c:ser>
        <c:ser>
          <c:idx val="22"/>
          <c:order val="22"/>
          <c:tx>
            <c:strRef>
              <c:f>TOTAL!$X$1</c:f>
              <c:strCache>
                <c:ptCount val="1"/>
                <c:pt idx="0">
                  <c:v>C200/9m</c:v>
                </c:pt>
              </c:strCache>
            </c:strRef>
          </c:tx>
          <c:spPr>
            <a:solidFill>
              <a:schemeClr val="accent5">
                <a:lumMod val="80000"/>
                <a:alpha val="85000"/>
              </a:schemeClr>
            </a:solidFill>
            <a:ln w="9525" cap="flat" cmpd="sng" algn="ctr">
              <a:solidFill>
                <a:schemeClr val="accent5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TOTAL!$X$2:$X$8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122-4184-ADD1-4A2D3697A5B7}"/>
            </c:ext>
          </c:extLst>
        </c:ser>
        <c:ser>
          <c:idx val="23"/>
          <c:order val="23"/>
          <c:tx>
            <c:strRef>
              <c:f>TOTAL!$Y$1</c:f>
              <c:strCache>
                <c:ptCount val="1"/>
                <c:pt idx="0">
                  <c:v>B800/9m</c:v>
                </c:pt>
              </c:strCache>
            </c:strRef>
          </c:tx>
          <c:spPr>
            <a:solidFill>
              <a:schemeClr val="accent6">
                <a:lumMod val="80000"/>
                <a:alpha val="85000"/>
              </a:schemeClr>
            </a:solidFill>
            <a:ln w="9525" cap="flat" cmpd="sng" algn="ctr">
              <a:solidFill>
                <a:schemeClr val="accent6">
                  <a:lumMod val="8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8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TOTAL!$Y$2:$Y$8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122-4184-ADD1-4A2D3697A5B7}"/>
            </c:ext>
          </c:extLst>
        </c:ser>
        <c:ser>
          <c:idx val="24"/>
          <c:order val="24"/>
          <c:tx>
            <c:strRef>
              <c:f>TOTAL!$Z$1</c:f>
              <c:strCache>
                <c:ptCount val="1"/>
                <c:pt idx="0">
                  <c:v>B1000/13.5m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85000"/>
              </a:schemeClr>
            </a:solidFill>
            <a:ln w="9525" cap="flat" cmpd="sng" algn="ctr">
              <a:solidFill>
                <a:schemeClr val="accent1">
                  <a:lumMod val="60000"/>
                  <a:lumOff val="4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60000"/>
                  <a:lumOff val="4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TOTAL!$Z$2:$Z$8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122-4184-ADD1-4A2D3697A5B7}"/>
            </c:ext>
          </c:extLst>
        </c:ser>
        <c:ser>
          <c:idx val="25"/>
          <c:order val="25"/>
          <c:tx>
            <c:strRef>
              <c:f>TOTAL!$AA$1</c:f>
              <c:strCache>
                <c:ptCount val="1"/>
                <c:pt idx="0">
                  <c:v>C16/400/9m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  <a:alpha val="85000"/>
              </a:schemeClr>
            </a:solidFill>
            <a:ln w="9525" cap="flat" cmpd="sng" algn="ctr">
              <a:solidFill>
                <a:schemeClr val="accent2">
                  <a:lumMod val="60000"/>
                  <a:lumOff val="4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60000"/>
                  <a:lumOff val="4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TOTAL!$AA$2:$AA$8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122-4184-ADD1-4A2D3697A5B7}"/>
            </c:ext>
          </c:extLst>
        </c:ser>
        <c:ser>
          <c:idx val="26"/>
          <c:order val="26"/>
          <c:tx>
            <c:strRef>
              <c:f>TOTAL!$AB$1</c:f>
              <c:strCache>
                <c:ptCount val="1"/>
                <c:pt idx="0">
                  <c:v>C15/200/11m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  <a:alpha val="85000"/>
              </a:schemeClr>
            </a:solidFill>
            <a:ln w="9525" cap="flat" cmpd="sng" algn="ctr">
              <a:solidFill>
                <a:schemeClr val="accent3">
                  <a:lumMod val="60000"/>
                  <a:lumOff val="4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60000"/>
                  <a:lumOff val="4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TOTAL!$AB$2:$AB$8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122-4184-ADD1-4A2D3697A5B7}"/>
            </c:ext>
          </c:extLst>
        </c:ser>
        <c:ser>
          <c:idx val="27"/>
          <c:order val="27"/>
          <c:tx>
            <c:strRef>
              <c:f>TOTAL!$AC$1</c:f>
              <c:strCache>
                <c:ptCount val="1"/>
                <c:pt idx="0">
                  <c:v>Quad/10m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  <a:alpha val="85000"/>
              </a:schemeClr>
            </a:solidFill>
            <a:ln w="9525" cap="flat" cmpd="sng" algn="ctr">
              <a:solidFill>
                <a:schemeClr val="accent4">
                  <a:lumMod val="60000"/>
                  <a:lumOff val="4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60000"/>
                  <a:lumOff val="40000"/>
                  <a:lumMod val="75000"/>
                </a:schemeClr>
              </a:contourClr>
            </a:sp3d>
          </c:spPr>
          <c:invertIfNegative val="0"/>
          <c:cat>
            <c:numRef>
              <c:f>TOTAL!$A$2:$A$8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TOTAL!$AC$2:$AC$8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122-4184-ADD1-4A2D3697A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69225183"/>
        <c:axId val="169226143"/>
        <c:axId val="0"/>
        <c:extLst>
          <c:ext xmlns:c15="http://schemas.microsoft.com/office/drawing/2012/chart" uri="{02D57815-91ED-43cb-92C2-25804820EDAC}">
            <c15:filteredBarSeries>
              <c15:ser>
                <c:idx val="28"/>
                <c:order val="28"/>
                <c:tx>
                  <c:strRef>
                    <c:extLst>
                      <c:ext uri="{02D57815-91ED-43cb-92C2-25804820EDAC}">
                        <c15:formulaRef>
                          <c15:sqref>TOTAL!$AD$1</c15:sqref>
                        </c15:formulaRef>
                      </c:ext>
                    </c:extLst>
                    <c:strCache>
                      <c:ptCount val="1"/>
                      <c:pt idx="0">
                        <c:v>TOTAL-POSTES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  <a:alpha val="85000"/>
                    </a:schemeClr>
                  </a:solidFill>
                  <a:ln w="9525" cap="flat" cmpd="sng" algn="ctr">
                    <a:solidFill>
                      <a:schemeClr val="accent5">
                        <a:lumMod val="60000"/>
                        <a:lumOff val="40000"/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5">
                        <a:lumMod val="60000"/>
                        <a:lumOff val="40000"/>
                        <a:lumMod val="75000"/>
                      </a:schemeClr>
                    </a:contourClr>
                  </a:sp3d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TOTAL!$A$2:$A$8</c15:sqref>
                        </c15:formulaRef>
                      </c:ext>
                    </c:extLst>
                    <c:numCache>
                      <c:formatCode>@</c:formatCode>
                      <c:ptCount val="7"/>
                      <c:pt idx="0">
                        <c:v>1612280</c:v>
                      </c:pt>
                      <c:pt idx="1">
                        <c:v>1612289</c:v>
                      </c:pt>
                      <c:pt idx="2">
                        <c:v>1612754</c:v>
                      </c:pt>
                      <c:pt idx="3">
                        <c:v>1613475</c:v>
                      </c:pt>
                      <c:pt idx="4">
                        <c:v>1613887</c:v>
                      </c:pt>
                      <c:pt idx="5">
                        <c:v>1614140</c:v>
                      </c:pt>
                      <c:pt idx="6">
                        <c:v>1614450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TOTAL!$AD$2:$AD$8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136</c:v>
                      </c:pt>
                      <c:pt idx="1">
                        <c:v>248</c:v>
                      </c:pt>
                      <c:pt idx="2">
                        <c:v>258</c:v>
                      </c:pt>
                      <c:pt idx="3">
                        <c:v>366</c:v>
                      </c:pt>
                      <c:pt idx="4">
                        <c:v>325</c:v>
                      </c:pt>
                      <c:pt idx="5">
                        <c:v>264</c:v>
                      </c:pt>
                      <c:pt idx="6">
                        <c:v>146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8-1122-4184-ADD1-4A2D3697A5B7}"/>
                  </c:ext>
                </c:extLst>
              </c15:ser>
            </c15:filteredBarSeries>
          </c:ext>
        </c:extLst>
      </c:bar3DChart>
      <c:catAx>
        <c:axId val="169225183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9226143"/>
        <c:crosses val="autoZero"/>
        <c:auto val="1"/>
        <c:lblAlgn val="ctr"/>
        <c:lblOffset val="100"/>
        <c:noMultiLvlLbl val="0"/>
      </c:catAx>
      <c:valAx>
        <c:axId val="169226143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69225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RELAÇÃO FINAL DE CABOS POR QUANTIDADE DE IP'S NO POSTE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TOTAL!$B$30</c:f>
              <c:strCache>
                <c:ptCount val="1"/>
                <c:pt idx="0">
                  <c:v>CABO 04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TOTAL!$B$31:$B$37</c:f>
              <c:numCache>
                <c:formatCode>General</c:formatCode>
                <c:ptCount val="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1-4ECA-93E3-98288CDC18E9}"/>
            </c:ext>
          </c:extLst>
        </c:ser>
        <c:ser>
          <c:idx val="1"/>
          <c:order val="1"/>
          <c:tx>
            <c:strRef>
              <c:f>TOTAL!$C$30</c:f>
              <c:strCache>
                <c:ptCount val="1"/>
                <c:pt idx="0">
                  <c:v>CABO 02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TOTAL!$C$31:$C$37</c:f>
              <c:numCache>
                <c:formatCode>General</c:formatCode>
                <c:ptCount val="7"/>
                <c:pt idx="0">
                  <c:v>58</c:v>
                </c:pt>
                <c:pt idx="1">
                  <c:v>7</c:v>
                </c:pt>
                <c:pt idx="2">
                  <c:v>52</c:v>
                </c:pt>
                <c:pt idx="3">
                  <c:v>143</c:v>
                </c:pt>
                <c:pt idx="4">
                  <c:v>149</c:v>
                </c:pt>
                <c:pt idx="5">
                  <c:v>124</c:v>
                </c:pt>
                <c:pt idx="6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B1-4ECA-93E3-98288CDC18E9}"/>
            </c:ext>
          </c:extLst>
        </c:ser>
        <c:ser>
          <c:idx val="2"/>
          <c:order val="2"/>
          <c:tx>
            <c:strRef>
              <c:f>TOTAL!$D$30</c:f>
              <c:strCache>
                <c:ptCount val="1"/>
                <c:pt idx="0">
                  <c:v>CABO 1/0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TOTAL!$D$31:$D$37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16</c:v>
                </c:pt>
                <c:pt idx="4">
                  <c:v>8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B1-4ECA-93E3-98288CDC18E9}"/>
            </c:ext>
          </c:extLst>
        </c:ser>
        <c:ser>
          <c:idx val="3"/>
          <c:order val="3"/>
          <c:tx>
            <c:strRef>
              <c:f>TOTAL!$E$30</c:f>
              <c:strCache>
                <c:ptCount val="1"/>
                <c:pt idx="0">
                  <c:v>CABO 2/0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TOTAL!$E$31:$E$37</c:f>
              <c:numCache>
                <c:formatCode>General</c:formatCode>
                <c:ptCount val="7"/>
                <c:pt idx="0">
                  <c:v>15</c:v>
                </c:pt>
                <c:pt idx="1">
                  <c:v>16</c:v>
                </c:pt>
                <c:pt idx="2">
                  <c:v>29</c:v>
                </c:pt>
                <c:pt idx="3">
                  <c:v>40</c:v>
                </c:pt>
                <c:pt idx="4">
                  <c:v>67</c:v>
                </c:pt>
                <c:pt idx="5">
                  <c:v>27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B1-4ECA-93E3-98288CDC18E9}"/>
            </c:ext>
          </c:extLst>
        </c:ser>
        <c:ser>
          <c:idx val="4"/>
          <c:order val="4"/>
          <c:tx>
            <c:strRef>
              <c:f>TOTAL!$F$30</c:f>
              <c:strCache>
                <c:ptCount val="1"/>
                <c:pt idx="0">
                  <c:v>CABO 4/0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accent5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5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TOTAL!$F$31:$F$37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18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B1-4ECA-93E3-98288CDC18E9}"/>
            </c:ext>
          </c:extLst>
        </c:ser>
        <c:ser>
          <c:idx val="5"/>
          <c:order val="5"/>
          <c:tx>
            <c:strRef>
              <c:f>TOTAL!$G$30</c:f>
              <c:strCache>
                <c:ptCount val="1"/>
                <c:pt idx="0">
                  <c:v>16mm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accent6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6"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TOTAL!$G$31:$G$37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B1-4ECA-93E3-98288CDC18E9}"/>
            </c:ext>
          </c:extLst>
        </c:ser>
        <c:ser>
          <c:idx val="6"/>
          <c:order val="6"/>
          <c:tx>
            <c:strRef>
              <c:f>TOTAL!$H$30</c:f>
              <c:strCache>
                <c:ptCount val="1"/>
                <c:pt idx="0">
                  <c:v>35mm</c:v>
                </c:pt>
              </c:strCache>
            </c:strRef>
          </c:tx>
          <c:spPr>
            <a:solidFill>
              <a:schemeClr val="accent1">
                <a:lumMod val="60000"/>
                <a:alpha val="85000"/>
              </a:schemeClr>
            </a:solidFill>
            <a:ln w="9525" cap="flat" cmpd="sng" algn="ctr">
              <a:solidFill>
                <a:schemeClr val="accent1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TOTAL!$H$31:$H$37</c:f>
              <c:numCache>
                <c:formatCode>General</c:formatCode>
                <c:ptCount val="7"/>
                <c:pt idx="0">
                  <c:v>27</c:v>
                </c:pt>
                <c:pt idx="1">
                  <c:v>0</c:v>
                </c:pt>
                <c:pt idx="2">
                  <c:v>1</c:v>
                </c:pt>
                <c:pt idx="3">
                  <c:v>15</c:v>
                </c:pt>
                <c:pt idx="4">
                  <c:v>9</c:v>
                </c:pt>
                <c:pt idx="5">
                  <c:v>6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B1-4ECA-93E3-98288CDC18E9}"/>
            </c:ext>
          </c:extLst>
        </c:ser>
        <c:ser>
          <c:idx val="7"/>
          <c:order val="7"/>
          <c:tx>
            <c:strRef>
              <c:f>TOTAL!$I$30</c:f>
              <c:strCache>
                <c:ptCount val="1"/>
                <c:pt idx="0">
                  <c:v>50mm</c:v>
                </c:pt>
              </c:strCache>
            </c:strRef>
          </c:tx>
          <c:spPr>
            <a:solidFill>
              <a:schemeClr val="accent2">
                <a:lumMod val="60000"/>
                <a:alpha val="85000"/>
              </a:schemeClr>
            </a:solidFill>
            <a:ln w="9525" cap="flat" cmpd="sng" algn="ctr">
              <a:solidFill>
                <a:schemeClr val="accent2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TOTAL!$I$31:$I$37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CB1-4ECA-93E3-98288CDC18E9}"/>
            </c:ext>
          </c:extLst>
        </c:ser>
        <c:ser>
          <c:idx val="8"/>
          <c:order val="8"/>
          <c:tx>
            <c:strRef>
              <c:f>TOTAL!$J$30</c:f>
              <c:strCache>
                <c:ptCount val="1"/>
                <c:pt idx="0">
                  <c:v>70mm</c:v>
                </c:pt>
              </c:strCache>
            </c:strRef>
          </c:tx>
          <c:spPr>
            <a:solidFill>
              <a:schemeClr val="accent3">
                <a:lumMod val="60000"/>
                <a:alpha val="85000"/>
              </a:schemeClr>
            </a:solidFill>
            <a:ln w="9525" cap="flat" cmpd="sng" algn="ctr">
              <a:solidFill>
                <a:schemeClr val="accent3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TOTAL!$J$31:$J$37</c:f>
              <c:numCache>
                <c:formatCode>General</c:formatCode>
                <c:ptCount val="7"/>
                <c:pt idx="0">
                  <c:v>44</c:v>
                </c:pt>
                <c:pt idx="1">
                  <c:v>221</c:v>
                </c:pt>
                <c:pt idx="2">
                  <c:v>181</c:v>
                </c:pt>
                <c:pt idx="3">
                  <c:v>134</c:v>
                </c:pt>
                <c:pt idx="4">
                  <c:v>58</c:v>
                </c:pt>
                <c:pt idx="5">
                  <c:v>100</c:v>
                </c:pt>
                <c:pt idx="6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B1-4ECA-93E3-98288CDC18E9}"/>
            </c:ext>
          </c:extLst>
        </c:ser>
        <c:ser>
          <c:idx val="9"/>
          <c:order val="9"/>
          <c:tx>
            <c:strRef>
              <c:f>TOTAL!$K$30</c:f>
              <c:strCache>
                <c:ptCount val="1"/>
                <c:pt idx="0">
                  <c:v>120mm</c:v>
                </c:pt>
              </c:strCache>
            </c:strRef>
          </c:tx>
          <c:spPr>
            <a:solidFill>
              <a:schemeClr val="accent4">
                <a:lumMod val="60000"/>
                <a:alpha val="85000"/>
              </a:schemeClr>
            </a:solidFill>
            <a:ln w="9525" cap="flat" cmpd="sng" algn="ctr">
              <a:solidFill>
                <a:schemeClr val="accent4">
                  <a:lumMod val="60000"/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60000"/>
                  <a:lumMod val="75000"/>
                </a:schemeClr>
              </a:contourClr>
            </a:sp3d>
          </c:spPr>
          <c:invertIfNegative val="0"/>
          <c:cat>
            <c:numRef>
              <c:f>TOTAL!$A$31:$A$37</c:f>
              <c:numCache>
                <c:formatCode>@</c:formatCode>
                <c:ptCount val="7"/>
                <c:pt idx="0">
                  <c:v>1612280</c:v>
                </c:pt>
                <c:pt idx="1">
                  <c:v>1612289</c:v>
                </c:pt>
                <c:pt idx="2">
                  <c:v>1612754</c:v>
                </c:pt>
                <c:pt idx="3">
                  <c:v>1613475</c:v>
                </c:pt>
                <c:pt idx="4">
                  <c:v>1613887</c:v>
                </c:pt>
                <c:pt idx="5">
                  <c:v>1614140</c:v>
                </c:pt>
                <c:pt idx="6">
                  <c:v>1614450</c:v>
                </c:pt>
              </c:numCache>
            </c:numRef>
          </c:cat>
          <c:val>
            <c:numRef>
              <c:f>TOTAL!$K$31:$K$37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CB1-4ECA-93E3-98288CDC1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667057056"/>
        <c:axId val="667045056"/>
        <c:axId val="0"/>
        <c:extLst>
          <c:ext xmlns:c15="http://schemas.microsoft.com/office/drawing/2012/chart" uri="{02D57815-91ED-43cb-92C2-25804820EDAC}">
            <c15:filteredBarSeries>
              <c15:ser>
                <c:idx val="10"/>
                <c:order val="10"/>
                <c:tx>
                  <c:strRef>
                    <c:extLst>
                      <c:ext uri="{02D57815-91ED-43cb-92C2-25804820EDAC}">
                        <c15:formulaRef>
                          <c15:sqref>TOTAL!$L$30</c15:sqref>
                        </c15:formulaRef>
                      </c:ext>
                    </c:extLst>
                    <c:strCache>
                      <c:ptCount val="1"/>
                      <c:pt idx="0">
                        <c:v>TOTAL-CABOS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alpha val="85000"/>
                    </a:schemeClr>
                  </a:solidFill>
                  <a:ln w="9525" cap="flat" cmpd="sng" algn="ctr">
                    <a:solidFill>
                      <a:schemeClr val="accent5">
                        <a:lumMod val="60000"/>
                        <a:lumMod val="75000"/>
                      </a:schemeClr>
                    </a:solidFill>
                    <a:round/>
                  </a:ln>
                  <a:effectLst/>
                  <a:sp3d contourW="9525">
                    <a:contourClr>
                      <a:schemeClr val="accent5">
                        <a:lumMod val="60000"/>
                        <a:lumMod val="75000"/>
                      </a:schemeClr>
                    </a:contourClr>
                  </a:sp3d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TOTAL!$A$31:$A$37</c15:sqref>
                        </c15:formulaRef>
                      </c:ext>
                    </c:extLst>
                    <c:numCache>
                      <c:formatCode>@</c:formatCode>
                      <c:ptCount val="7"/>
                      <c:pt idx="0">
                        <c:v>1612280</c:v>
                      </c:pt>
                      <c:pt idx="1">
                        <c:v>1612289</c:v>
                      </c:pt>
                      <c:pt idx="2">
                        <c:v>1612754</c:v>
                      </c:pt>
                      <c:pt idx="3">
                        <c:v>1613475</c:v>
                      </c:pt>
                      <c:pt idx="4">
                        <c:v>1613887</c:v>
                      </c:pt>
                      <c:pt idx="5">
                        <c:v>1614140</c:v>
                      </c:pt>
                      <c:pt idx="6">
                        <c:v>1614450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TOTAL!$L$31:$L$37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149</c:v>
                      </c:pt>
                      <c:pt idx="1">
                        <c:v>248</c:v>
                      </c:pt>
                      <c:pt idx="2">
                        <c:v>272</c:v>
                      </c:pt>
                      <c:pt idx="3">
                        <c:v>366</c:v>
                      </c:pt>
                      <c:pt idx="4">
                        <c:v>325</c:v>
                      </c:pt>
                      <c:pt idx="5">
                        <c:v>264</c:v>
                      </c:pt>
                      <c:pt idx="6">
                        <c:v>146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A-9CB1-4ECA-93E3-98288CDC18E9}"/>
                  </c:ext>
                </c:extLst>
              </c15:ser>
            </c15:filteredBarSeries>
          </c:ext>
        </c:extLst>
      </c:bar3DChart>
      <c:catAx>
        <c:axId val="66705705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67045056"/>
        <c:crosses val="autoZero"/>
        <c:auto val="1"/>
        <c:lblAlgn val="ctr"/>
        <c:lblOffset val="100"/>
        <c:noMultiLvlLbl val="0"/>
      </c:catAx>
      <c:valAx>
        <c:axId val="66704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6705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13188</xdr:rowOff>
    </xdr:from>
    <xdr:to>
      <xdr:col>29</xdr:col>
      <xdr:colOff>1575954</xdr:colOff>
      <xdr:row>27</xdr:row>
      <xdr:rowOff>179294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A43B74F-437E-69D3-9EA5-B2AED4482B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12325</xdr:rowOff>
    </xdr:from>
    <xdr:to>
      <xdr:col>12</xdr:col>
      <xdr:colOff>0</xdr:colOff>
      <xdr:row>54</xdr:row>
      <xdr:rowOff>88525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A51B55A-086B-D34F-B582-8CDF1C0DF6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8577E1-1E0B-41AF-9CE7-218D4B41B41E}" name="Tabela1" displayName="Tabela1" ref="A1:AD8" totalsRowShown="0" dataDxfId="43">
  <autoFilter ref="A1:AD8" xr:uid="{858577E1-1E0B-41AF-9CE7-218D4B41B41E}"/>
  <tableColumns count="30">
    <tableColumn id="1" xr3:uid="{F0FFEA42-B906-4A72-986B-F0810D96CD17}" name="PROJETO" dataDxfId="42"/>
    <tableColumn id="2" xr3:uid="{7C1A159D-40B2-4EAD-85D7-3724F94A7E84}" name="D150/9m" dataDxfId="41"/>
    <tableColumn id="3" xr3:uid="{BDD46402-9F70-4048-B225-A158558D1F5B}" name="D150/10.5m" dataDxfId="40"/>
    <tableColumn id="4" xr3:uid="{847ADBCB-CC00-4E12-8CE4-CAC73CBFD61B}" name="D150/11m" dataDxfId="39"/>
    <tableColumn id="5" xr3:uid="{03DC0A84-EAEA-4E15-8E12-F0249E86CBA5}" name="D200/10.5m" dataDxfId="38"/>
    <tableColumn id="6" xr3:uid="{93BF127A-1F44-4943-B2FF-A3F36C242F75}" name="D200/11m" dataDxfId="37"/>
    <tableColumn id="7" xr3:uid="{5AA43F1F-32E3-44CD-868A-99B11F2DCCF4}" name="D200/12m" dataDxfId="36"/>
    <tableColumn id="8" xr3:uid="{7E5550AF-62D0-4D95-9FF5-880FAD4FA8AB}" name="B300/9m" dataDxfId="35"/>
    <tableColumn id="9" xr3:uid="{D045DE2F-427D-4057-BDD2-48D5464A7E54}" name="B300/10.5m" dataDxfId="34"/>
    <tableColumn id="10" xr3:uid="{64FB9B1C-F35E-4D74-BE0C-19B3040ACEC3}" name="B300/11m" dataDxfId="33"/>
    <tableColumn id="11" xr3:uid="{092A930D-3154-4F6A-B078-37ED1BCAC4E7}" name="B300/12m" dataDxfId="32"/>
    <tableColumn id="12" xr3:uid="{FC229387-DE16-4395-AA8C-26587019C0C9}" name="B500/10.5m" dataDxfId="31"/>
    <tableColumn id="13" xr3:uid="{B33E8785-3678-4CEC-AD30-C97F0CE663AC}" name="B500/11m" dataDxfId="30"/>
    <tableColumn id="14" xr3:uid="{D1EA770F-0E5C-4574-80A9-D3D66EE5B5D8}" name="B500/12m" dataDxfId="29"/>
    <tableColumn id="15" xr3:uid="{C4A92909-52DC-4493-9992-18C54DFFC154}" name="B600/9m" dataDxfId="28"/>
    <tableColumn id="16" xr3:uid="{D2821991-F59A-4F06-A2B4-2E605683CBF1}" name="B600/10.5m" dataDxfId="27"/>
    <tableColumn id="17" xr3:uid="{36FF0586-C694-45BD-9056-8F18AB2DDE2A}" name="B600/12m" dataDxfId="26"/>
    <tableColumn id="18" xr3:uid="{69E8C22E-FE7B-48F2-BA3B-CAF25F010E2C}" name="B600/13.5m" dataDxfId="25"/>
    <tableColumn id="19" xr3:uid="{A9AA40CC-0002-4CC9-8122-2EFE0E69380E}" name="B1000/10.5m" dataDxfId="24"/>
    <tableColumn id="20" xr3:uid="{39EFCF5F-429D-4962-92CA-E9791720128F}" name="B1000/12m" dataDxfId="23"/>
    <tableColumn id="21" xr3:uid="{223A1E20-CB2D-4FF6-81E4-B2A0A04E46A6}" name="B2000/12m" dataDxfId="22"/>
    <tableColumn id="22" xr3:uid="{885E2CAA-84F0-4251-BDF4-A0C5B130C392}" name="Quad/9m" dataDxfId="21"/>
    <tableColumn id="23" xr3:uid="{9873BA86-AD1B-42E2-A469-A67055C0DE8C}" name="C14/150/9m" dataDxfId="20"/>
    <tableColumn id="24" xr3:uid="{50CBDAE1-8063-4615-A62E-46B69506230C}" name="C200/9m" dataDxfId="19"/>
    <tableColumn id="25" xr3:uid="{8CFB297D-F335-414E-8156-8C126CFC1F17}" name="B800/9m" dataDxfId="18"/>
    <tableColumn id="26" xr3:uid="{7AE979E4-1B19-4F4B-A724-19C0D4166855}" name="B1000/13.5m" dataDxfId="17"/>
    <tableColumn id="27" xr3:uid="{FBFF168A-AD54-4689-AFB3-371532D8B292}" name="C16/400/9m" dataDxfId="16"/>
    <tableColumn id="28" xr3:uid="{8B51618E-2436-4A7B-BB1F-92F3A6832D6D}" name="C15/200/11m" dataDxfId="15"/>
    <tableColumn id="29" xr3:uid="{9C9D6D55-8D2A-48B2-9F45-9F811BDBDCD5}" name="Quad/10m" dataDxfId="14"/>
    <tableColumn id="30" xr3:uid="{B54C5727-42BB-426D-9873-450D7EBACCDC}" name="TOTAL-POSTES" dataDxfId="13">
      <calculatedColumnFormula>SUM(Tabela1[[#This Row],[D150/9m]:[Quad/10m]])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027A025-44E0-45C0-B98C-47A710CFA392}" name="Tabela13" displayName="Tabela13" ref="A30:L37" totalsRowShown="0" dataDxfId="12">
  <autoFilter ref="A30:L37" xr:uid="{8027A025-44E0-45C0-B98C-47A710CFA392}"/>
  <tableColumns count="12">
    <tableColumn id="1" xr3:uid="{35BBA453-B8A8-439D-81D0-6CD3B08B0FFC}" name="PROJETO" dataDxfId="11"/>
    <tableColumn id="3" xr3:uid="{59688203-D5B2-4527-8AA9-B0484DFC1B7D}" name="CABO 04" dataDxfId="10"/>
    <tableColumn id="4" xr3:uid="{481A5D98-0AB9-42A7-A183-ACD74F963927}" name="CABO 02" dataDxfId="9"/>
    <tableColumn id="5" xr3:uid="{20EF7D76-1F84-4BB4-8362-FD22BC32BCF5}" name="CABO 1/0" dataDxfId="8"/>
    <tableColumn id="6" xr3:uid="{03EA6940-3FEF-4989-B708-6699A32A9C82}" name="CABO 2/0" dataDxfId="7"/>
    <tableColumn id="7" xr3:uid="{89CE5410-C6BB-48E4-B2CD-398CB73782F7}" name="CABO 4/0" dataDxfId="6"/>
    <tableColumn id="8" xr3:uid="{7E2DEE2E-09D6-41E5-BCF2-366D9B86012F}" name="16mm" dataDxfId="5"/>
    <tableColumn id="10" xr3:uid="{0CD13B71-F057-4535-96DD-10D4483AA7BD}" name="35mm" dataDxfId="4"/>
    <tableColumn id="11" xr3:uid="{58F21E27-9EF1-44D7-92C6-DBD25DB69C05}" name="50mm" dataDxfId="3"/>
    <tableColumn id="12" xr3:uid="{A61A7C90-6581-480F-A308-1D28E61425B2}" name="70mm" dataDxfId="2"/>
    <tableColumn id="13" xr3:uid="{A6761353-D5D1-4A45-A35D-0B733B5BBB09}" name="120mm" dataDxfId="1"/>
    <tableColumn id="30" xr3:uid="{5940DF95-6CA8-4B0B-8C80-1901287E046A}" name="TOTAL-CABOS" dataDxfId="0">
      <calculatedColumnFormula>SUM(#REF!)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3F6DE-B64C-4A77-AC8C-764B0950C434}">
  <dimension ref="A1:AD38"/>
  <sheetViews>
    <sheetView tabSelected="1" zoomScale="55" zoomScaleNormal="55" workbookViewId="0"/>
  </sheetViews>
  <sheetFormatPr defaultRowHeight="15" x14ac:dyDescent="0.25"/>
  <cols>
    <col min="1" max="1" width="11.42578125" bestFit="1" customWidth="1"/>
    <col min="2" max="2" width="11.7109375" bestFit="1" customWidth="1"/>
    <col min="3" max="3" width="14.28515625" bestFit="1" customWidth="1"/>
    <col min="4" max="4" width="12.7109375" bestFit="1" customWidth="1"/>
    <col min="5" max="5" width="14.28515625" bestFit="1" customWidth="1"/>
    <col min="6" max="7" width="12.7109375" bestFit="1" customWidth="1"/>
    <col min="8" max="8" width="11.5703125" bestFit="1" customWidth="1"/>
    <col min="9" max="9" width="14.140625" bestFit="1" customWidth="1"/>
    <col min="10" max="11" width="12.5703125" bestFit="1" customWidth="1"/>
    <col min="12" max="12" width="15.7109375" bestFit="1" customWidth="1"/>
    <col min="13" max="14" width="12.5703125" bestFit="1" customWidth="1"/>
    <col min="15" max="15" width="11.5703125" bestFit="1" customWidth="1"/>
    <col min="16" max="16" width="14.140625" bestFit="1" customWidth="1"/>
    <col min="17" max="17" width="12.5703125" bestFit="1" customWidth="1"/>
    <col min="18" max="18" width="14.140625" bestFit="1" customWidth="1"/>
    <col min="19" max="19" width="15.140625" bestFit="1" customWidth="1"/>
    <col min="20" max="21" width="13.5703125" bestFit="1" customWidth="1"/>
    <col min="22" max="22" width="11.5703125" bestFit="1" customWidth="1"/>
    <col min="23" max="23" width="14.28515625" bestFit="1" customWidth="1"/>
    <col min="24" max="24" width="12.28515625" bestFit="1" customWidth="1"/>
    <col min="25" max="25" width="11.5703125" bestFit="1" customWidth="1"/>
    <col min="26" max="26" width="15.140625" bestFit="1" customWidth="1"/>
    <col min="27" max="27" width="14.28515625" bestFit="1" customWidth="1"/>
    <col min="28" max="28" width="15.28515625" bestFit="1" customWidth="1"/>
    <col min="29" max="29" width="12.7109375" bestFit="1" customWidth="1"/>
    <col min="30" max="30" width="23.85546875" bestFit="1" customWidth="1"/>
  </cols>
  <sheetData>
    <row r="1" spans="1:30" x14ac:dyDescent="0.25">
      <c r="A1" s="8" t="s">
        <v>0</v>
      </c>
      <c r="B1" s="3" t="s">
        <v>2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5" t="s">
        <v>22</v>
      </c>
      <c r="W1" t="s">
        <v>23</v>
      </c>
      <c r="X1" t="s">
        <v>24</v>
      </c>
      <c r="Y1" t="s">
        <v>25</v>
      </c>
      <c r="Z1" t="s">
        <v>26</v>
      </c>
      <c r="AA1" t="s">
        <v>27</v>
      </c>
      <c r="AB1" t="s">
        <v>28</v>
      </c>
      <c r="AC1" t="s">
        <v>29</v>
      </c>
      <c r="AD1" t="s">
        <v>30</v>
      </c>
    </row>
    <row r="2" spans="1:30" x14ac:dyDescent="0.25">
      <c r="A2" s="10">
        <v>1612280</v>
      </c>
      <c r="B2" s="1">
        <v>33</v>
      </c>
      <c r="C2" s="1">
        <v>40</v>
      </c>
      <c r="D2" s="1">
        <v>0</v>
      </c>
      <c r="E2" s="1">
        <v>3</v>
      </c>
      <c r="F2" s="1">
        <v>0</v>
      </c>
      <c r="G2" s="1">
        <v>0</v>
      </c>
      <c r="H2" s="1">
        <v>11</v>
      </c>
      <c r="I2" s="1">
        <v>11</v>
      </c>
      <c r="J2" s="1">
        <v>1</v>
      </c>
      <c r="K2" s="1">
        <v>16</v>
      </c>
      <c r="L2" s="1">
        <v>1</v>
      </c>
      <c r="M2" s="1">
        <v>0</v>
      </c>
      <c r="N2" s="1">
        <v>0</v>
      </c>
      <c r="O2" s="1">
        <v>0</v>
      </c>
      <c r="P2" s="1">
        <v>6</v>
      </c>
      <c r="Q2" s="1">
        <v>6</v>
      </c>
      <c r="R2" s="1">
        <v>0</v>
      </c>
      <c r="S2" s="1">
        <v>1</v>
      </c>
      <c r="T2" s="1">
        <v>0</v>
      </c>
      <c r="U2" s="1">
        <v>0</v>
      </c>
      <c r="V2" s="1">
        <v>6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1</v>
      </c>
      <c r="AD2" s="1">
        <f>SUM(Tabela1[[#This Row],[D150/9m]:[Quad/10m]])</f>
        <v>136</v>
      </c>
    </row>
    <row r="3" spans="1:30" x14ac:dyDescent="0.25">
      <c r="A3" s="10">
        <v>1612289</v>
      </c>
      <c r="B3" s="1">
        <v>29</v>
      </c>
      <c r="C3" s="1">
        <v>125</v>
      </c>
      <c r="D3" s="1">
        <v>0</v>
      </c>
      <c r="E3" s="1">
        <v>3</v>
      </c>
      <c r="F3" s="1">
        <v>7</v>
      </c>
      <c r="G3" s="1">
        <v>7</v>
      </c>
      <c r="H3" s="1">
        <v>2</v>
      </c>
      <c r="I3" s="1">
        <v>35</v>
      </c>
      <c r="J3" s="1">
        <v>9</v>
      </c>
      <c r="K3" s="1">
        <v>15</v>
      </c>
      <c r="L3" s="1">
        <v>0</v>
      </c>
      <c r="M3" s="1">
        <v>1</v>
      </c>
      <c r="N3" s="1">
        <v>0</v>
      </c>
      <c r="O3" s="1">
        <v>0</v>
      </c>
      <c r="P3" s="1">
        <v>3</v>
      </c>
      <c r="Q3" s="1">
        <v>11</v>
      </c>
      <c r="R3" s="1">
        <v>0</v>
      </c>
      <c r="S3" s="1">
        <v>0</v>
      </c>
      <c r="T3" s="1">
        <v>1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f>SUM(Tabela1[[#This Row],[D150/9m]:[Quad/10m]])</f>
        <v>248</v>
      </c>
    </row>
    <row r="4" spans="1:30" x14ac:dyDescent="0.25">
      <c r="A4" s="10">
        <v>1612754</v>
      </c>
      <c r="B4" s="1">
        <v>19</v>
      </c>
      <c r="C4" s="1">
        <v>90</v>
      </c>
      <c r="D4" s="1">
        <v>0</v>
      </c>
      <c r="E4" s="1">
        <v>11</v>
      </c>
      <c r="F4" s="1">
        <v>3</v>
      </c>
      <c r="G4" s="1">
        <v>7</v>
      </c>
      <c r="H4" s="1">
        <v>12</v>
      </c>
      <c r="I4" s="1">
        <v>56</v>
      </c>
      <c r="J4" s="1">
        <v>0</v>
      </c>
      <c r="K4" s="1">
        <v>22</v>
      </c>
      <c r="L4" s="1">
        <v>2</v>
      </c>
      <c r="M4" s="1">
        <v>0</v>
      </c>
      <c r="N4" s="1">
        <v>0</v>
      </c>
      <c r="O4" s="1">
        <v>0</v>
      </c>
      <c r="P4" s="1">
        <v>2</v>
      </c>
      <c r="Q4" s="1">
        <v>13</v>
      </c>
      <c r="R4" s="1">
        <v>2</v>
      </c>
      <c r="S4" s="1">
        <v>1</v>
      </c>
      <c r="T4" s="1">
        <v>4</v>
      </c>
      <c r="U4" s="1">
        <v>0</v>
      </c>
      <c r="V4" s="1">
        <v>0</v>
      </c>
      <c r="W4" s="1">
        <v>4</v>
      </c>
      <c r="X4" s="1">
        <v>0</v>
      </c>
      <c r="Y4" s="1">
        <v>0</v>
      </c>
      <c r="Z4" s="1">
        <v>1</v>
      </c>
      <c r="AA4" s="1">
        <v>3</v>
      </c>
      <c r="AB4" s="1">
        <v>6</v>
      </c>
      <c r="AC4" s="1">
        <v>0</v>
      </c>
      <c r="AD4" s="1">
        <f>SUM(Tabela1[[#This Row],[D150/9m]:[Quad/10m]])</f>
        <v>258</v>
      </c>
    </row>
    <row r="5" spans="1:30" x14ac:dyDescent="0.25">
      <c r="A5" s="10">
        <v>1613475</v>
      </c>
      <c r="B5" s="1">
        <v>122</v>
      </c>
      <c r="C5" s="1">
        <v>50</v>
      </c>
      <c r="D5" s="1">
        <v>0</v>
      </c>
      <c r="E5" s="1">
        <v>14</v>
      </c>
      <c r="F5" s="1">
        <v>55</v>
      </c>
      <c r="G5" s="1">
        <v>7</v>
      </c>
      <c r="H5" s="1">
        <v>21</v>
      </c>
      <c r="I5" s="1">
        <v>36</v>
      </c>
      <c r="J5" s="1">
        <v>0</v>
      </c>
      <c r="K5" s="1">
        <v>25</v>
      </c>
      <c r="L5" s="1">
        <v>2</v>
      </c>
      <c r="M5" s="1">
        <v>7</v>
      </c>
      <c r="N5" s="1">
        <v>1</v>
      </c>
      <c r="O5" s="1">
        <v>1</v>
      </c>
      <c r="P5" s="1">
        <v>5</v>
      </c>
      <c r="Q5" s="1">
        <v>10</v>
      </c>
      <c r="R5" s="1">
        <v>1</v>
      </c>
      <c r="S5" s="1">
        <v>2</v>
      </c>
      <c r="T5" s="1">
        <v>5</v>
      </c>
      <c r="U5" s="1">
        <v>1</v>
      </c>
      <c r="V5" s="1">
        <v>0</v>
      </c>
      <c r="W5" s="1">
        <v>0</v>
      </c>
      <c r="X5" s="1">
        <v>0</v>
      </c>
      <c r="Y5" s="1">
        <v>1</v>
      </c>
      <c r="Z5" s="1">
        <v>0</v>
      </c>
      <c r="AA5" s="1">
        <v>0</v>
      </c>
      <c r="AB5" s="1">
        <v>0</v>
      </c>
      <c r="AC5" s="1">
        <v>0</v>
      </c>
      <c r="AD5" s="1">
        <f>SUM(Tabela1[[#This Row],[D150/9m]:[Quad/10m]])</f>
        <v>366</v>
      </c>
    </row>
    <row r="6" spans="1:30" x14ac:dyDescent="0.25">
      <c r="A6" s="10">
        <v>1613887</v>
      </c>
      <c r="B6" s="1">
        <v>125</v>
      </c>
      <c r="C6" s="1">
        <v>69</v>
      </c>
      <c r="D6" s="1">
        <v>1</v>
      </c>
      <c r="E6" s="1">
        <v>6</v>
      </c>
      <c r="F6" s="1">
        <v>32</v>
      </c>
      <c r="G6" s="1">
        <v>5</v>
      </c>
      <c r="H6" s="1">
        <v>8</v>
      </c>
      <c r="I6" s="1">
        <v>19</v>
      </c>
      <c r="J6" s="1">
        <v>1</v>
      </c>
      <c r="K6" s="1">
        <v>14</v>
      </c>
      <c r="L6" s="1">
        <v>1</v>
      </c>
      <c r="M6" s="1">
        <v>3</v>
      </c>
      <c r="N6" s="1">
        <v>1</v>
      </c>
      <c r="O6" s="1">
        <v>4</v>
      </c>
      <c r="P6" s="1">
        <v>8</v>
      </c>
      <c r="Q6" s="1">
        <v>11</v>
      </c>
      <c r="R6" s="1">
        <v>1</v>
      </c>
      <c r="S6" s="1">
        <v>2</v>
      </c>
      <c r="T6" s="1">
        <v>4</v>
      </c>
      <c r="U6" s="1">
        <v>3</v>
      </c>
      <c r="V6" s="1">
        <v>7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f>SUM(Tabela1[[#This Row],[D150/9m]:[Quad/10m]])</f>
        <v>325</v>
      </c>
    </row>
    <row r="7" spans="1:30" x14ac:dyDescent="0.25">
      <c r="A7" s="10">
        <v>1614140</v>
      </c>
      <c r="B7" s="1">
        <v>87</v>
      </c>
      <c r="C7" s="1">
        <v>56</v>
      </c>
      <c r="D7" s="1">
        <v>0</v>
      </c>
      <c r="E7" s="1">
        <v>0</v>
      </c>
      <c r="F7" s="1">
        <v>7</v>
      </c>
      <c r="G7" s="1">
        <v>3</v>
      </c>
      <c r="H7" s="1">
        <v>17</v>
      </c>
      <c r="I7" s="1">
        <v>34</v>
      </c>
      <c r="J7" s="1">
        <v>0</v>
      </c>
      <c r="K7" s="1">
        <v>22</v>
      </c>
      <c r="L7" s="1">
        <v>0</v>
      </c>
      <c r="M7" s="1">
        <v>1</v>
      </c>
      <c r="N7" s="1">
        <v>0</v>
      </c>
      <c r="O7" s="1">
        <v>3</v>
      </c>
      <c r="P7" s="1">
        <v>8</v>
      </c>
      <c r="Q7" s="1">
        <v>12</v>
      </c>
      <c r="R7" s="1">
        <v>0</v>
      </c>
      <c r="S7" s="1">
        <v>0</v>
      </c>
      <c r="T7" s="1">
        <v>2</v>
      </c>
      <c r="U7" s="1">
        <v>5</v>
      </c>
      <c r="V7" s="1">
        <v>0</v>
      </c>
      <c r="W7" s="1">
        <v>2</v>
      </c>
      <c r="X7" s="1">
        <v>5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f>SUM(Tabela1[[#This Row],[D150/9m]:[Quad/10m]])</f>
        <v>264</v>
      </c>
    </row>
    <row r="8" spans="1:30" x14ac:dyDescent="0.25">
      <c r="A8" s="10">
        <v>1614450</v>
      </c>
      <c r="B8" s="1">
        <v>23</v>
      </c>
      <c r="C8" s="1">
        <v>48</v>
      </c>
      <c r="D8" s="1">
        <v>0</v>
      </c>
      <c r="E8" s="1">
        <v>0</v>
      </c>
      <c r="F8" s="1">
        <v>0</v>
      </c>
      <c r="G8" s="1">
        <v>0</v>
      </c>
      <c r="H8" s="1">
        <v>8</v>
      </c>
      <c r="I8" s="1">
        <v>26</v>
      </c>
      <c r="J8" s="1">
        <v>0</v>
      </c>
      <c r="K8" s="1">
        <v>11</v>
      </c>
      <c r="L8" s="1">
        <v>0</v>
      </c>
      <c r="M8" s="1">
        <v>0</v>
      </c>
      <c r="N8" s="1">
        <v>0</v>
      </c>
      <c r="O8" s="1">
        <v>2</v>
      </c>
      <c r="P8" s="1">
        <v>9</v>
      </c>
      <c r="Q8" s="1">
        <v>12</v>
      </c>
      <c r="R8" s="1">
        <v>6</v>
      </c>
      <c r="S8" s="1">
        <v>0</v>
      </c>
      <c r="T8" s="1">
        <v>1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f>SUM(Tabela1[[#This Row],[D150/9m]:[Quad/10m]])</f>
        <v>146</v>
      </c>
    </row>
    <row r="9" spans="1:30" x14ac:dyDescent="0.25">
      <c r="A9" s="9" t="s">
        <v>1</v>
      </c>
      <c r="B9" s="2">
        <f>SUBTOTAL(109,Tabela1[D150/9m])</f>
        <v>438</v>
      </c>
      <c r="C9" s="2">
        <f>SUBTOTAL(109,Tabela1[D150/10.5m])</f>
        <v>478</v>
      </c>
      <c r="D9" s="2">
        <f>SUBTOTAL(109,Tabela1[D150/11m])</f>
        <v>1</v>
      </c>
      <c r="E9" s="2">
        <f>SUBTOTAL(109,Tabela1[D200/10.5m])</f>
        <v>37</v>
      </c>
      <c r="F9" s="2">
        <f>SUBTOTAL(109,Tabela1[D200/11m])</f>
        <v>104</v>
      </c>
      <c r="G9" s="2">
        <f>SUBTOTAL(109,Tabela1[D200/12m])</f>
        <v>29</v>
      </c>
      <c r="H9" s="2">
        <f>SUBTOTAL(109,Tabela1[B300/9m])</f>
        <v>79</v>
      </c>
      <c r="I9" s="2">
        <f>SUBTOTAL(109,Tabela1[B300/10.5m])</f>
        <v>217</v>
      </c>
      <c r="J9" s="2">
        <f>SUBTOTAL(109,Tabela1[B300/11m])</f>
        <v>11</v>
      </c>
      <c r="K9" s="2">
        <f>SUBTOTAL(109,Tabela1[B300/12m])</f>
        <v>125</v>
      </c>
      <c r="L9" s="2">
        <f>SUBTOTAL(109,Tabela1[B500/10.5m])</f>
        <v>6</v>
      </c>
      <c r="M9" s="2">
        <f>SUBTOTAL(109,Tabela1[B500/11m])</f>
        <v>12</v>
      </c>
      <c r="N9" s="2">
        <f>SUBTOTAL(109,Tabela1[B500/12m])</f>
        <v>2</v>
      </c>
      <c r="O9" s="2">
        <f>SUBTOTAL(109,Tabela1[B600/9m])</f>
        <v>10</v>
      </c>
      <c r="P9" s="2">
        <f>SUBTOTAL(109,Tabela1[B600/10.5m])</f>
        <v>41</v>
      </c>
      <c r="Q9" s="2">
        <f>SUBTOTAL(109,Tabela1[B600/12m])</f>
        <v>75</v>
      </c>
      <c r="R9" s="2">
        <f>SUBTOTAL(109,Tabela1[B600/13.5m])</f>
        <v>10</v>
      </c>
      <c r="S9" s="2">
        <f>SUBTOTAL(109,Tabela1[B1000/10.5m])</f>
        <v>6</v>
      </c>
      <c r="T9" s="2">
        <f>SUBTOTAL(109,Tabela1[B1000/12m])</f>
        <v>17</v>
      </c>
      <c r="U9" s="2">
        <f>SUBTOTAL(109,Tabela1[B2000/12m])</f>
        <v>9</v>
      </c>
      <c r="V9" s="2">
        <f>SUBTOTAL(109,Tabela1[Quad/9m])</f>
        <v>13</v>
      </c>
      <c r="W9" s="2">
        <f>SUBTOTAL(109,Tabela1[C14/150/9m])</f>
        <v>6</v>
      </c>
      <c r="X9" s="2">
        <f>SUBTOTAL(109,Tabela1[C200/9m])</f>
        <v>5</v>
      </c>
      <c r="Y9" s="2">
        <f>SUBTOTAL(109,Tabela1[B800/9m])</f>
        <v>1</v>
      </c>
      <c r="Z9" s="2">
        <f>SUBTOTAL(109,Tabela1[B1000/13.5m])</f>
        <v>1</v>
      </c>
      <c r="AA9" s="2">
        <f>SUBTOTAL(109,Tabela1[C16/400/9m])</f>
        <v>3</v>
      </c>
      <c r="AB9" s="2">
        <f>SUBTOTAL(109,Tabela1[C15/200/11m])</f>
        <v>6</v>
      </c>
      <c r="AC9" s="2">
        <f>SUBTOTAL(109,Tabela1[Quad/10m])</f>
        <v>1</v>
      </c>
      <c r="AD9" s="2">
        <f>SUBTOTAL(109,Tabela1[TOTAL-POSTES])</f>
        <v>1743</v>
      </c>
    </row>
    <row r="10" spans="1:30" x14ac:dyDescent="0.25">
      <c r="C10" s="1"/>
      <c r="D10" s="1"/>
      <c r="E10" s="1"/>
    </row>
    <row r="30" spans="1:12" x14ac:dyDescent="0.25">
      <c r="A30" t="s">
        <v>0</v>
      </c>
      <c r="B30" s="6" t="s">
        <v>31</v>
      </c>
      <c r="C30" s="6" t="s">
        <v>32</v>
      </c>
      <c r="D30" s="6" t="s">
        <v>33</v>
      </c>
      <c r="E30" s="6" t="s">
        <v>34</v>
      </c>
      <c r="F30" s="6" t="s">
        <v>35</v>
      </c>
      <c r="G30" s="6" t="s">
        <v>36</v>
      </c>
      <c r="H30" s="7" t="s">
        <v>37</v>
      </c>
      <c r="I30" s="7" t="s">
        <v>38</v>
      </c>
      <c r="J30" s="7" t="s">
        <v>39</v>
      </c>
      <c r="K30" s="6" t="s">
        <v>40</v>
      </c>
      <c r="L30" t="s">
        <v>41</v>
      </c>
    </row>
    <row r="31" spans="1:12" x14ac:dyDescent="0.25">
      <c r="A31" s="10">
        <v>1612280</v>
      </c>
      <c r="B31" s="1">
        <v>4</v>
      </c>
      <c r="C31" s="1">
        <v>58</v>
      </c>
      <c r="D31" s="1">
        <v>0</v>
      </c>
      <c r="E31" s="1">
        <v>15</v>
      </c>
      <c r="F31" s="1">
        <v>0</v>
      </c>
      <c r="G31" s="1">
        <v>1</v>
      </c>
      <c r="H31" s="1">
        <v>27</v>
      </c>
      <c r="I31" s="1">
        <v>0</v>
      </c>
      <c r="J31" s="1">
        <v>44</v>
      </c>
      <c r="K31" s="1">
        <v>0</v>
      </c>
      <c r="L31" s="1">
        <f>SUM(Tabela13[[#This Row],[CABO 04]:[120mm]])</f>
        <v>149</v>
      </c>
    </row>
    <row r="32" spans="1:12" x14ac:dyDescent="0.25">
      <c r="A32" s="10">
        <v>1612289</v>
      </c>
      <c r="B32" s="1">
        <v>0</v>
      </c>
      <c r="C32" s="1">
        <v>7</v>
      </c>
      <c r="D32" s="1">
        <v>4</v>
      </c>
      <c r="E32" s="1">
        <v>16</v>
      </c>
      <c r="F32" s="1">
        <v>0</v>
      </c>
      <c r="G32" s="1">
        <v>0</v>
      </c>
      <c r="H32" s="1">
        <v>0</v>
      </c>
      <c r="I32" s="1">
        <v>0</v>
      </c>
      <c r="J32" s="1">
        <v>221</v>
      </c>
      <c r="K32" s="1">
        <v>0</v>
      </c>
      <c r="L32" s="1">
        <f>SUM(Tabela13[[#This Row],[CABO 04]:[120mm]])</f>
        <v>248</v>
      </c>
    </row>
    <row r="33" spans="1:12" x14ac:dyDescent="0.25">
      <c r="A33" s="10">
        <v>1612754</v>
      </c>
      <c r="B33" s="1">
        <v>0</v>
      </c>
      <c r="C33" s="1">
        <v>52</v>
      </c>
      <c r="D33" s="1">
        <v>0</v>
      </c>
      <c r="E33" s="1">
        <v>29</v>
      </c>
      <c r="F33" s="1">
        <v>0</v>
      </c>
      <c r="G33" s="1">
        <v>0</v>
      </c>
      <c r="H33" s="1">
        <v>1</v>
      </c>
      <c r="I33" s="1">
        <v>0</v>
      </c>
      <c r="J33" s="1">
        <v>181</v>
      </c>
      <c r="K33" s="1">
        <v>9</v>
      </c>
      <c r="L33" s="1">
        <f>SUM(Tabela13[[#This Row],[CABO 04]:[120mm]])</f>
        <v>272</v>
      </c>
    </row>
    <row r="34" spans="1:12" x14ac:dyDescent="0.25">
      <c r="A34" s="10">
        <v>1613475</v>
      </c>
      <c r="B34" s="1">
        <v>9</v>
      </c>
      <c r="C34" s="1">
        <v>143</v>
      </c>
      <c r="D34" s="1">
        <v>16</v>
      </c>
      <c r="E34" s="1">
        <v>40</v>
      </c>
      <c r="F34" s="1">
        <v>7</v>
      </c>
      <c r="G34" s="1">
        <v>2</v>
      </c>
      <c r="H34" s="1">
        <v>15</v>
      </c>
      <c r="I34" s="1">
        <v>0</v>
      </c>
      <c r="J34" s="1">
        <v>134</v>
      </c>
      <c r="K34" s="1">
        <v>0</v>
      </c>
      <c r="L34" s="1">
        <f>SUM(Tabela13[[#This Row],[CABO 04]:[120mm]])</f>
        <v>366</v>
      </c>
    </row>
    <row r="35" spans="1:12" x14ac:dyDescent="0.25">
      <c r="A35" s="10">
        <v>1613887</v>
      </c>
      <c r="B35" s="1">
        <v>6</v>
      </c>
      <c r="C35" s="1">
        <v>149</v>
      </c>
      <c r="D35" s="1">
        <v>8</v>
      </c>
      <c r="E35" s="1">
        <v>67</v>
      </c>
      <c r="F35" s="1">
        <v>18</v>
      </c>
      <c r="G35" s="1">
        <v>0</v>
      </c>
      <c r="H35" s="1">
        <v>9</v>
      </c>
      <c r="I35" s="1">
        <v>9</v>
      </c>
      <c r="J35" s="1">
        <v>58</v>
      </c>
      <c r="K35" s="1">
        <v>1</v>
      </c>
      <c r="L35" s="1">
        <f>SUM(Tabela13[[#This Row],[CABO 04]:[120mm]])</f>
        <v>325</v>
      </c>
    </row>
    <row r="36" spans="1:12" x14ac:dyDescent="0.25">
      <c r="A36" s="10">
        <v>1614140</v>
      </c>
      <c r="B36" s="1">
        <v>2</v>
      </c>
      <c r="C36" s="1">
        <v>124</v>
      </c>
      <c r="D36" s="1">
        <v>4</v>
      </c>
      <c r="E36" s="1">
        <v>27</v>
      </c>
      <c r="F36" s="1">
        <v>0</v>
      </c>
      <c r="G36" s="1">
        <v>0</v>
      </c>
      <c r="H36" s="1">
        <v>6</v>
      </c>
      <c r="I36" s="1">
        <v>0</v>
      </c>
      <c r="J36" s="1">
        <v>100</v>
      </c>
      <c r="K36" s="1">
        <v>1</v>
      </c>
      <c r="L36" s="1">
        <f>SUM(Tabela13[[#This Row],[CABO 04]:[120mm]])</f>
        <v>264</v>
      </c>
    </row>
    <row r="37" spans="1:12" x14ac:dyDescent="0.25">
      <c r="A37" s="10">
        <v>1614450</v>
      </c>
      <c r="B37" s="1">
        <v>0</v>
      </c>
      <c r="C37" s="1">
        <v>62</v>
      </c>
      <c r="D37" s="1">
        <v>0</v>
      </c>
      <c r="E37" s="1">
        <v>9</v>
      </c>
      <c r="F37" s="1">
        <v>0</v>
      </c>
      <c r="G37" s="1">
        <v>1</v>
      </c>
      <c r="H37" s="1">
        <v>5</v>
      </c>
      <c r="I37" s="1">
        <v>0</v>
      </c>
      <c r="J37" s="1">
        <v>69</v>
      </c>
      <c r="K37" s="1">
        <v>0</v>
      </c>
      <c r="L37" s="1">
        <f>SUM(Tabela13[[#This Row],[CABO 04]:[120mm]])</f>
        <v>146</v>
      </c>
    </row>
    <row r="38" spans="1:12" x14ac:dyDescent="0.25">
      <c r="A38" s="9" t="s">
        <v>1</v>
      </c>
      <c r="B38" s="2">
        <f>SUM(Tabela13[CABO 04])</f>
        <v>21</v>
      </c>
      <c r="C38" s="2">
        <f>SUBTOTAL(109,Tabela13[CABO 02])</f>
        <v>595</v>
      </c>
      <c r="D38" s="2">
        <f>SUBTOTAL(109,Tabela13[CABO 1/0])</f>
        <v>32</v>
      </c>
      <c r="E38" s="2">
        <f>SUBTOTAL(109,Tabela13[CABO 2/0])</f>
        <v>203</v>
      </c>
      <c r="F38" s="2">
        <f>SUBTOTAL(109,Tabela13[CABO 4/0])</f>
        <v>25</v>
      </c>
      <c r="G38" s="2">
        <f>SUBTOTAL(109,Tabela13[16mm])</f>
        <v>4</v>
      </c>
      <c r="H38" s="2">
        <f>SUBTOTAL(109,Tabela13[35mm])</f>
        <v>63</v>
      </c>
      <c r="I38" s="2">
        <f>SUBTOTAL(109,Tabela13[50mm])</f>
        <v>9</v>
      </c>
      <c r="J38" s="2">
        <f>SUBTOTAL(109,Tabela13[70mm])</f>
        <v>807</v>
      </c>
      <c r="K38" s="2">
        <f>SUBTOTAL(109,Tabela13[120mm])</f>
        <v>11</v>
      </c>
      <c r="L38" s="2">
        <f>SUM(Tabela13[TOTAL-CABOS])</f>
        <v>1770</v>
      </c>
    </row>
  </sheetData>
  <phoneticPr fontId="3" type="noConversion"/>
  <pageMargins left="0.511811024" right="0.511811024" top="0.78740157499999996" bottom="0.78740157499999996" header="0.31496062000000002" footer="0.31496062000000002"/>
  <drawing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Brian Paixão da Costa</cp:lastModifiedBy>
  <dcterms:created xsi:type="dcterms:W3CDTF">2015-06-05T18:19:34Z</dcterms:created>
  <dcterms:modified xsi:type="dcterms:W3CDTF">2024-11-07T20:16:07Z</dcterms:modified>
</cp:coreProperties>
</file>