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FE~1\AppData\Local\Temp\Rar$DIa13264.45720\"/>
    </mc:Choice>
  </mc:AlternateContent>
  <xr:revisionPtr revIDLastSave="0" documentId="13_ncr:1_{278534C4-797C-4B22-9402-195F9588752F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planilha" sheetId="1" r:id="rId1"/>
    <sheet name="cronograma" sheetId="4" r:id="rId2"/>
    <sheet name="BDI" sheetId="6" r:id="rId3"/>
  </sheets>
  <definedNames>
    <definedName name="_xlnm.Print_Area" localSheetId="2">BDI!$A$1:$N$33</definedName>
    <definedName name="_xlnm.Print_Area" localSheetId="0">planilha!$A$1:$I$49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4" i="4" l="1"/>
  <c r="N24" i="4"/>
  <c r="B24" i="4"/>
  <c r="B23" i="4"/>
  <c r="C24" i="4"/>
  <c r="H119" i="1"/>
  <c r="I119" i="1" s="1"/>
  <c r="H118" i="1"/>
  <c r="I118" i="1" s="1"/>
  <c r="H13" i="1" l="1"/>
  <c r="I13" i="1" s="1"/>
  <c r="H130" i="1"/>
  <c r="I130" i="1" s="1"/>
  <c r="H129" i="1"/>
  <c r="I129" i="1" s="1"/>
  <c r="H128" i="1"/>
  <c r="I128" i="1" s="1"/>
  <c r="H138" i="1" l="1"/>
  <c r="I138" i="1" s="1"/>
  <c r="H137" i="1"/>
  <c r="I137" i="1" s="1"/>
  <c r="H136" i="1"/>
  <c r="I136" i="1" s="1"/>
  <c r="H107" i="1"/>
  <c r="I107" i="1" s="1"/>
  <c r="J135" i="1" l="1"/>
  <c r="F35" i="1"/>
  <c r="F34" i="1"/>
  <c r="F32" i="1"/>
  <c r="F33" i="1"/>
  <c r="F38" i="1"/>
  <c r="H33" i="1"/>
  <c r="F25" i="1"/>
  <c r="H28" i="1"/>
  <c r="I28" i="1" s="1"/>
  <c r="I33" i="1" l="1"/>
  <c r="H18" i="1"/>
  <c r="I18" i="1" s="1"/>
  <c r="B10" i="4" l="1"/>
  <c r="B25" i="4" l="1"/>
  <c r="B22" i="4"/>
  <c r="B21" i="4"/>
  <c r="B20" i="4"/>
  <c r="B19" i="4"/>
  <c r="B18" i="4"/>
  <c r="B17" i="4"/>
  <c r="B16" i="4"/>
  <c r="B15" i="4"/>
  <c r="B14" i="4"/>
  <c r="B13" i="4"/>
  <c r="B12" i="4"/>
  <c r="B11" i="4"/>
  <c r="H109" i="1"/>
  <c r="I109" i="1" s="1"/>
  <c r="J108" i="1" s="1"/>
  <c r="C21" i="4" s="1"/>
  <c r="H25" i="1"/>
  <c r="I25" i="1" s="1"/>
  <c r="H26" i="1"/>
  <c r="I26" i="1" s="1"/>
  <c r="H27" i="1"/>
  <c r="I27" i="1" s="1"/>
  <c r="H29" i="1"/>
  <c r="I29" i="1" s="1"/>
  <c r="H30" i="1"/>
  <c r="I30" i="1" s="1"/>
  <c r="H32" i="1"/>
  <c r="I32" i="1" s="1"/>
  <c r="H34" i="1"/>
  <c r="H35" i="1"/>
  <c r="H36" i="1"/>
  <c r="I36" i="1" s="1"/>
  <c r="H38" i="1"/>
  <c r="I38" i="1" s="1"/>
  <c r="H39" i="1"/>
  <c r="I39" i="1" s="1"/>
  <c r="H40" i="1"/>
  <c r="I40" i="1" s="1"/>
  <c r="H41" i="1"/>
  <c r="I41" i="1" s="1"/>
  <c r="H43" i="1"/>
  <c r="I43" i="1" s="1"/>
  <c r="J42" i="1" s="1"/>
  <c r="C14" i="4" s="1"/>
  <c r="M14" i="4" s="1"/>
  <c r="H45" i="1"/>
  <c r="I45" i="1" s="1"/>
  <c r="H46" i="1"/>
  <c r="I46" i="1" s="1"/>
  <c r="H47" i="1"/>
  <c r="I47" i="1" s="1"/>
  <c r="H49" i="1"/>
  <c r="I49" i="1" s="1"/>
  <c r="H50" i="1"/>
  <c r="I50" i="1" s="1"/>
  <c r="H51" i="1"/>
  <c r="I51" i="1" s="1"/>
  <c r="H52" i="1"/>
  <c r="I52" i="1" s="1"/>
  <c r="H53" i="1"/>
  <c r="I53" i="1" s="1"/>
  <c r="H55" i="1"/>
  <c r="I55" i="1" s="1"/>
  <c r="J54" i="1" s="1"/>
  <c r="C17" i="4" s="1"/>
  <c r="M17" i="4" s="1"/>
  <c r="H57" i="1"/>
  <c r="H58" i="1"/>
  <c r="I58" i="1" s="1"/>
  <c r="H59" i="1"/>
  <c r="I59" i="1" s="1"/>
  <c r="H60" i="1"/>
  <c r="I60" i="1" s="1"/>
  <c r="H61" i="1"/>
  <c r="I61" i="1" s="1"/>
  <c r="H62" i="1"/>
  <c r="I62" i="1" s="1"/>
  <c r="H65" i="1"/>
  <c r="I65" i="1" s="1"/>
  <c r="H66" i="1"/>
  <c r="I66" i="1" s="1"/>
  <c r="H67" i="1"/>
  <c r="I67" i="1" s="1"/>
  <c r="H68" i="1"/>
  <c r="I68" i="1" s="1"/>
  <c r="H69" i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7" i="1"/>
  <c r="I97" i="1" s="1"/>
  <c r="H98" i="1"/>
  <c r="I98" i="1" s="1"/>
  <c r="H99" i="1"/>
  <c r="I99" i="1" s="1"/>
  <c r="H100" i="1"/>
  <c r="I100" i="1" s="1"/>
  <c r="H102" i="1"/>
  <c r="H103" i="1"/>
  <c r="I103" i="1" s="1"/>
  <c r="H104" i="1"/>
  <c r="I104" i="1" s="1"/>
  <c r="H105" i="1"/>
  <c r="I105" i="1" s="1"/>
  <c r="H106" i="1"/>
  <c r="I106" i="1" s="1"/>
  <c r="H111" i="1"/>
  <c r="I111" i="1" s="1"/>
  <c r="H112" i="1"/>
  <c r="H113" i="1"/>
  <c r="I113" i="1" s="1"/>
  <c r="H114" i="1"/>
  <c r="I114" i="1" s="1"/>
  <c r="H115" i="1"/>
  <c r="I115" i="1" s="1"/>
  <c r="H116" i="1"/>
  <c r="I116" i="1" s="1"/>
  <c r="H117" i="1"/>
  <c r="I117" i="1" s="1"/>
  <c r="H120" i="1"/>
  <c r="I120" i="1" s="1"/>
  <c r="H121" i="1"/>
  <c r="I121" i="1" s="1"/>
  <c r="H122" i="1"/>
  <c r="I122" i="1" s="1"/>
  <c r="H124" i="1"/>
  <c r="H125" i="1"/>
  <c r="I125" i="1" s="1"/>
  <c r="H126" i="1"/>
  <c r="H127" i="1"/>
  <c r="H131" i="1"/>
  <c r="H132" i="1"/>
  <c r="H133" i="1"/>
  <c r="H134" i="1"/>
  <c r="I134" i="1" s="1"/>
  <c r="H140" i="1"/>
  <c r="I140" i="1" s="1"/>
  <c r="J139" i="1" s="1"/>
  <c r="C25" i="4" s="1"/>
  <c r="O25" i="4" s="1"/>
  <c r="H12" i="1"/>
  <c r="I12" i="1" s="1"/>
  <c r="H14" i="1"/>
  <c r="I14" i="1" s="1"/>
  <c r="H15" i="1"/>
  <c r="I15" i="1" s="1"/>
  <c r="H16" i="1"/>
  <c r="H17" i="1"/>
  <c r="I17" i="1" s="1"/>
  <c r="H19" i="1"/>
  <c r="I19" i="1" s="1"/>
  <c r="H20" i="1"/>
  <c r="I20" i="1" s="1"/>
  <c r="H21" i="1"/>
  <c r="I21" i="1" s="1"/>
  <c r="H22" i="1"/>
  <c r="I22" i="1" s="1"/>
  <c r="H23" i="1"/>
  <c r="I23" i="1" s="1"/>
  <c r="H11" i="1"/>
  <c r="I11" i="1" s="1"/>
  <c r="F133" i="1"/>
  <c r="F132" i="1"/>
  <c r="F127" i="1"/>
  <c r="I112" i="1"/>
  <c r="I69" i="1"/>
  <c r="F57" i="1"/>
  <c r="F16" i="1"/>
  <c r="I57" i="1" l="1"/>
  <c r="I132" i="1"/>
  <c r="I127" i="1"/>
  <c r="O21" i="4"/>
  <c r="N21" i="4"/>
  <c r="J37" i="1"/>
  <c r="J96" i="1"/>
  <c r="J44" i="1"/>
  <c r="C15" i="4" s="1"/>
  <c r="O15" i="4" s="1"/>
  <c r="I133" i="1"/>
  <c r="J123" i="1" s="1"/>
  <c r="C23" i="4" s="1"/>
  <c r="O23" i="4" s="1"/>
  <c r="J24" i="1"/>
  <c r="C11" i="4" s="1"/>
  <c r="E11" i="4" s="1"/>
  <c r="I34" i="1"/>
  <c r="I35" i="1"/>
  <c r="I16" i="1"/>
  <c r="J10" i="1" s="1"/>
  <c r="J110" i="1"/>
  <c r="C22" i="4" s="1"/>
  <c r="J22" i="4" s="1"/>
  <c r="J64" i="1"/>
  <c r="J82" i="1"/>
  <c r="J56" i="1"/>
  <c r="C18" i="4" s="1"/>
  <c r="E18" i="4" s="1"/>
  <c r="J48" i="1"/>
  <c r="C16" i="4" s="1"/>
  <c r="L16" i="4" s="1"/>
  <c r="I102" i="1"/>
  <c r="K22" i="4" l="1"/>
  <c r="C13" i="4"/>
  <c r="G13" i="4" s="1"/>
  <c r="J101" i="1"/>
  <c r="C20" i="4" s="1"/>
  <c r="M20" i="4" s="1"/>
  <c r="L23" i="4"/>
  <c r="L26" i="4" s="1"/>
  <c r="M23" i="4"/>
  <c r="N23" i="4"/>
  <c r="J63" i="1"/>
  <c r="C19" i="4" s="1"/>
  <c r="I19" i="4" s="1"/>
  <c r="G18" i="4"/>
  <c r="F18" i="4"/>
  <c r="H18" i="4"/>
  <c r="I16" i="4"/>
  <c r="J31" i="1"/>
  <c r="C12" i="4" s="1"/>
  <c r="N15" i="4"/>
  <c r="K16" i="4"/>
  <c r="J16" i="4"/>
  <c r="D11" i="4"/>
  <c r="C10" i="4"/>
  <c r="O26" i="4"/>
  <c r="J141" i="1" l="1"/>
  <c r="H13" i="4"/>
  <c r="J13" i="4"/>
  <c r="I13" i="4"/>
  <c r="I26" i="4" s="1"/>
  <c r="M26" i="4"/>
  <c r="N26" i="4"/>
  <c r="J19" i="4"/>
  <c r="K19" i="4"/>
  <c r="K26" i="4" s="1"/>
  <c r="H19" i="4"/>
  <c r="F12" i="4"/>
  <c r="E12" i="4"/>
  <c r="E10" i="4"/>
  <c r="F10" i="4"/>
  <c r="C30" i="4"/>
  <c r="O27" i="4" s="1"/>
  <c r="H10" i="4"/>
  <c r="D10" i="4"/>
  <c r="D26" i="4" s="1"/>
  <c r="G10" i="4"/>
  <c r="G26" i="4" s="1"/>
  <c r="J26" i="4" l="1"/>
  <c r="J27" i="4" s="1"/>
  <c r="H26" i="4"/>
  <c r="H27" i="4" s="1"/>
  <c r="F26" i="4"/>
  <c r="F27" i="4" s="1"/>
  <c r="E26" i="4"/>
  <c r="D27" i="4"/>
  <c r="D28" i="4"/>
  <c r="D29" i="4" s="1"/>
  <c r="N27" i="4"/>
  <c r="K27" i="4"/>
  <c r="L27" i="4"/>
  <c r="G27" i="4"/>
  <c r="M27" i="4"/>
  <c r="I27" i="4"/>
  <c r="F28" i="4" l="1"/>
  <c r="F29" i="4" s="1"/>
  <c r="M28" i="4"/>
  <c r="M29" i="4" s="1"/>
  <c r="G28" i="4"/>
  <c r="G29" i="4" s="1"/>
  <c r="E28" i="4"/>
  <c r="E29" i="4" s="1"/>
  <c r="N28" i="4"/>
  <c r="N29" i="4" s="1"/>
  <c r="L28" i="4"/>
  <c r="L29" i="4" s="1"/>
  <c r="H28" i="4"/>
  <c r="H29" i="4" s="1"/>
  <c r="I28" i="4"/>
  <c r="I29" i="4" s="1"/>
  <c r="E27" i="4"/>
  <c r="K28" i="4"/>
  <c r="K29" i="4" s="1"/>
  <c r="J28" i="4"/>
  <c r="J29" i="4" s="1"/>
  <c r="O28" i="4"/>
  <c r="O29" i="4" s="1"/>
</calcChain>
</file>

<file path=xl/sharedStrings.xml><?xml version="1.0" encoding="utf-8"?>
<sst xmlns="http://schemas.openxmlformats.org/spreadsheetml/2006/main" count="530" uniqueCount="316">
  <si>
    <t>ITEM</t>
  </si>
  <si>
    <t>DESCRIÇÃO DO SERVIÇO</t>
  </si>
  <si>
    <t>UNID.</t>
  </si>
  <si>
    <t>QUANT.</t>
  </si>
  <si>
    <t>PREÇ.UNIT.</t>
  </si>
  <si>
    <t>1.1</t>
  </si>
  <si>
    <t>M2</t>
  </si>
  <si>
    <t>1.2</t>
  </si>
  <si>
    <t>1.3</t>
  </si>
  <si>
    <t>1.4</t>
  </si>
  <si>
    <t>M3</t>
  </si>
  <si>
    <t>2.1</t>
  </si>
  <si>
    <t>2.2</t>
  </si>
  <si>
    <t>PLANILHA ORÇAMENTÁRIA</t>
  </si>
  <si>
    <r>
      <rPr>
        <b/>
        <sz val="10"/>
        <color rgb="FF003366"/>
        <rFont val="Arial"/>
        <family val="2"/>
      </rPr>
      <t>PROJETO :</t>
    </r>
  </si>
  <si>
    <r>
      <rPr>
        <b/>
        <sz val="10"/>
        <color rgb="FF003366"/>
        <rFont val="Arial"/>
        <family val="2"/>
      </rPr>
      <t>LOCAL:</t>
    </r>
  </si>
  <si>
    <t>CRONOGRAMA</t>
  </si>
  <si>
    <t>MÊS 01</t>
  </si>
  <si>
    <t>MÊS 02</t>
  </si>
  <si>
    <t>TOTAL NO MÊS (R$)</t>
  </si>
  <si>
    <t>PERCENTUAL NO MÊS (%)</t>
  </si>
  <si>
    <t>ACUMULADO NO MÊS (R$)</t>
  </si>
  <si>
    <t>PERCENTUAL ACUMULADO NO MÊS (%)</t>
  </si>
  <si>
    <t>SUB-TOTAL</t>
  </si>
  <si>
    <t>CÓDIGO</t>
  </si>
  <si>
    <t>FONTE</t>
  </si>
  <si>
    <t xml:space="preserve">PREFEITURA MUNICIPAL DE RIBEIRÃO DO PINHAL
- ESTADO DO PARANÁ -
</t>
  </si>
  <si>
    <t>PREFEITURA MUNICIPAL DE RIBEIRÃO DO PINHAL
- ESTADO DO PARANÁ -</t>
  </si>
  <si>
    <t>PREÇ.C/BDI</t>
  </si>
  <si>
    <t>BDI (%):</t>
  </si>
  <si>
    <t>DER</t>
  </si>
  <si>
    <t>SINAPI</t>
  </si>
  <si>
    <t>LIMPEZA DE CONTRAPISO COM VASSOURA A SECO. AF_04/2019</t>
  </si>
  <si>
    <t>3.1</t>
  </si>
  <si>
    <t>Meio fio de concreto tipo 3 (pré-moldado) - fincadinha</t>
  </si>
  <si>
    <t>M</t>
  </si>
  <si>
    <t>MÊS 03</t>
  </si>
  <si>
    <t>MÊS 04</t>
  </si>
  <si>
    <t>MÊS 05</t>
  </si>
  <si>
    <t>MÊS 06</t>
  </si>
  <si>
    <t>REF.: SINAPI 11-2023         DER 09-2023 ORSE 10-2023</t>
  </si>
  <si>
    <t>ORSE</t>
  </si>
  <si>
    <t>4.1</t>
  </si>
  <si>
    <t>3.2</t>
  </si>
  <si>
    <t>1.5</t>
  </si>
  <si>
    <t>SERVIÇOS PRELIMINARES (DEMOLIÇÕES E RETIRADAS)</t>
  </si>
  <si>
    <t>103689</t>
  </si>
  <si>
    <t>FORNECIMENTO E INSTALAÇÃO DE PLACA DE OBRA COM CHAPA GALVANIZADA E ESTRUTURA DE MADEIRA. AF_03/2022_PS</t>
  </si>
  <si>
    <t>103694</t>
  </si>
  <si>
    <t>FORNECIMENTO E INSTALAÇÃO DE SUPORTE DE MADEIRA  PARA PLACAS DE SINALIZAÇÃO, EM SOLO, COM H= DE 2,5 M E SEÇÃO DE 7,5 X 7,5 CM. AF_03/2022</t>
  </si>
  <si>
    <t>UN</t>
  </si>
  <si>
    <t>DEMOLIÇÃO DE ALVENARIA DE BLOCO FURADO, DE FORMA MANUAL, SEM REAPROVEITAMENTO. AF_09/2023 (Abrigo externo)</t>
  </si>
  <si>
    <t>DEMOLIÇÃO DE PISO DE CONCRETO SIMPLES, DE FORMA MECANIZADA COM MARTELETE, SEM REAPROVEITAMENTO. AF_09/2023</t>
  </si>
  <si>
    <t>97645</t>
  </si>
  <si>
    <t>REMOÇÃO DE JANELAS, DE FORMA MANUAL, SEM REAPROVEITAMENTO. AF_12/2017</t>
  </si>
  <si>
    <t>1.6</t>
  </si>
  <si>
    <t>97663</t>
  </si>
  <si>
    <t>REMOÇÃO DE LOUÇAS, DE FORMA MANUAL, SEM REAPROVEITAMENTO. AF_12/2017</t>
  </si>
  <si>
    <t>1.7</t>
  </si>
  <si>
    <t>RETIRADA E RECOLOCAÇÃO DE TELHA CERÂMICA DE ENCAIXE, COM MAIS DE DUAS ÁGUAS, INCLUSO IÇAMENTO. AF_07/2019</t>
  </si>
  <si>
    <t>1.8</t>
  </si>
  <si>
    <t>97647</t>
  </si>
  <si>
    <t>REMOÇÃO DE TELHAS, DE FIBROCIMENTO, METÁLICA E CERÂMICA, DE FORMA MANUAL, SEM REAPROVEITAMENTO. AF_12/2017</t>
  </si>
  <si>
    <t>1.9</t>
  </si>
  <si>
    <t>97650</t>
  </si>
  <si>
    <t>REMOÇÃO DE TRAMA DE MADEIRA PARA COBERTURA, DE FORMA MANUAL, SEM REAPROVEITAMENTO. AF_12/2017</t>
  </si>
  <si>
    <t>1.10</t>
  </si>
  <si>
    <t>97633</t>
  </si>
  <si>
    <t>(BANHEIROS) DEMOLIÇÃO DE REVESTIMENTO CERÂMICO, DE FORMA MANUAL, SEM REAPROVEITAMENTO. AF_12/2017</t>
  </si>
  <si>
    <t>1.12</t>
  </si>
  <si>
    <t>COMPOSIÇÃO</t>
  </si>
  <si>
    <t>REMOÇÃO DE GRADE METALICA</t>
  </si>
  <si>
    <t>INFRA ESTRUTURA</t>
  </si>
  <si>
    <t>101173</t>
  </si>
  <si>
    <t>ESTACA BROCA DE CONCRETO, DIÂMETRO DE 20CM, ESCAVAÇÃO MANUAL COM TRADO CONCHA, COM ARMADURA DE ARRANQUE. AF_05/2020</t>
  </si>
  <si>
    <t>96526</t>
  </si>
  <si>
    <t>ESCAVAÇÃO MANUAL DE VALA PARA VIGA BALDRAME (SEM ESCAVAÇÃO PARA COLOCAÇÃO DE FÔRMAS). AF_06/2017</t>
  </si>
  <si>
    <t>2.3</t>
  </si>
  <si>
    <t>96543</t>
  </si>
  <si>
    <t>ARMAÇÃO DE BLOCO, VIGA BALDRAME E SAPATA UTILIZANDO AÇO CA-60 DE 5 MM - MONTAGEM. AF_06/2017</t>
  </si>
  <si>
    <t>KG</t>
  </si>
  <si>
    <t>2.4</t>
  </si>
  <si>
    <t>96555</t>
  </si>
  <si>
    <t>CONCRETAGEM DE BLOCOS DE COROAMENTO E VIGAS BALDRAME, FCK 30 MPA, COM USO DE JERICA  LANÇAMENTO, ADENSAMENTO E ACABAMENTO. AF_06/2017</t>
  </si>
  <si>
    <t>2.5</t>
  </si>
  <si>
    <t>IMPERMEABILIZAÇÃO DE SUPERFÍCIE COM EMULSÃO ASFÁLTICA, 2 DEMÃOS. AF_09/2023</t>
  </si>
  <si>
    <t>SUPER ESTRUTURA</t>
  </si>
  <si>
    <t>92759</t>
  </si>
  <si>
    <t>ARMAÇÃO DE PILAR OU VIGA DE ESTRUTURA CONVENCIONAL DE CONCRETO ARMADO UTILIZANDO AÇO CA-60 DE 5,0 MM - MONTAGEM. AF_06/2022</t>
  </si>
  <si>
    <t>92760</t>
  </si>
  <si>
    <t>ARMAÇÃO DE PILAR OU VIGA DE ESTRUTURA CONVENCIONAL DE CONCRETO ARMADO UTILIZANDO AÇO CA-50 DE 6,3 MM - MONTAGEM. AF_06/2022</t>
  </si>
  <si>
    <t>3.3</t>
  </si>
  <si>
    <t>92413</t>
  </si>
  <si>
    <t>MONTAGEM E DESMONTAGEM DE FÔRMA DE PILARES RETANGULARES E ESTRUTURAS SIMILARES, PÉ-DIREITO SIMPLES, EM MADEIRA SERRADA, 4 UTILIZAÇÕES. AF_09/2020</t>
  </si>
  <si>
    <t>3.4</t>
  </si>
  <si>
    <t>103687</t>
  </si>
  <si>
    <t>CONCRETAGEM DE PILARES, FCK=25 MPA, COM USO DE JERICAS EM ELEVADOR DE CABO - LANÇAMENTO, ADENSAMENTO E ACABAMENTO. AF_02/2022</t>
  </si>
  <si>
    <t>3.5</t>
  </si>
  <si>
    <t>93205</t>
  </si>
  <si>
    <t>CINTA DE AMARRAÇÃO DE ALVENARIA MOLDADA IN LOCO COM UTILIZAÇÃO DE BLOCOS CANALETA. AF_03/2016</t>
  </si>
  <si>
    <t>ALVENARIA</t>
  </si>
  <si>
    <t>103332</t>
  </si>
  <si>
    <t>ALVENARIA DE VEDAÇÃO DE BLOCOS CERÂMICOS FURADOS NA HORIZONTAL DE 9X14X19 CM (ESPESSURA 9 CM) E ARGAMASSA DE ASSENTAMENTO COM PREPARO EM BETONEIRA. AF_12/2021</t>
  </si>
  <si>
    <t>4.2</t>
  </si>
  <si>
    <t>CHAPISCO APLICADO EM ALVENARIAS E ESTRUTURAS DE CONCRETO INTERNAS, COM COLHER DE PEDREIRO. ARGAMASSA TRAÇO 1:3 COM PREPARO EM BETONEIRA 400 L. AF_10/2022</t>
  </si>
  <si>
    <t>4.3</t>
  </si>
  <si>
    <t>(DML) EMBOÇO, PARA RECEBIMENTO DE CERÂMICA, EM ARGAMASSA TRAÇO 1:2:8, PREPARO MECÂNICO COM BETONEIRA 400L, APLICADO MANUALMENTE EM FACES INTERNAS DE PAREDES, PARA AMBIENTE COM ÁREA ENTRE 5M2 E 10M2, ESPESSURA DE 20MM , COM EXECUÇÃO DE TALISCAS. AF_06/2014</t>
  </si>
  <si>
    <t>4.4</t>
  </si>
  <si>
    <t>EMBOÇO OU MASSA ÚNICA EM ARGAMASSA TRAÇO 1:2:8, PREPARO MECÂNICO COM BETONEIRA 400 L, APLICADA MANUALMENTE EM PANOS DE FACHADA COM PRESENÇA DE VÃOS, ESPESSURA DE 25 MM. AF_08/2022.</t>
  </si>
  <si>
    <t>DRYWALL</t>
  </si>
  <si>
    <t>5.1</t>
  </si>
  <si>
    <t>96359</t>
  </si>
  <si>
    <t>PAREDE COM SISTEMA EM CHAPAS DE GESSO PARA DRYWALL, USO INTERNO, COM DUAS FACES SIMPLES E ESTRUTURA METÁLICA COM GUIAS SIMPLES PARA PAREDES COM ÁREA LÍQUIDA MAIOR OU IGUAL A 6 M2, COM VÃOS. AF_07/2023_PS</t>
  </si>
  <si>
    <t>ESQUADRIAS</t>
  </si>
  <si>
    <t>6.1</t>
  </si>
  <si>
    <t>91320</t>
  </si>
  <si>
    <t>KIT DE PORTA DE MADEIRA PARA PINTURA, SEMI-OCA (LEVE OU MÉDIA), PADRÃO POPULAR, 80X210CM, ESPESSURA DE 3,5CM, ITENS INCLUSOS: DOBRADIÇAS, MONTAGEM E INSTALAÇÃO DO BATENTE, SEM FECHADURA - FORNECIMENTO E INSTALAÇÃO. AF_12/2019</t>
  </si>
  <si>
    <t>6.2</t>
  </si>
  <si>
    <t>JANELA DE ALUMÍNIO TIPO MAXIM-AR, COM VIDROS, BATENTE E FERRAGENS. EXCLUSIVE ALIZAR, ACABAMENTO E CONTRAMARCO. FORNECIMENTO E INSTALAÇÃO. AF_12/2019</t>
  </si>
  <si>
    <t>6.3</t>
  </si>
  <si>
    <t>JANELA DE AÇO DE CORRER COM 4 FOLHAS PARA VIDRO, COM BATENTE, FERRAGENS E PINTURA ANTICORROSIVA. EXCLUSIVE VIDROS, ALIZAR E CONTRAMARCO. FORNECIMENTO E INSTALAÇÃO. AF_12/2019</t>
  </si>
  <si>
    <t>PISOS</t>
  </si>
  <si>
    <t>7.1</t>
  </si>
  <si>
    <t>87250</t>
  </si>
  <si>
    <t>REVESTIMENTO CERÂMICO PARA PISO COM PLACAS TIPO ESMALTADA EXTRA DE DIMENSÕES 45X45 CM APLICADA EM AMBIENTES DE ÁREA ENTRE 5 M2 E 10 M2. AF_02/2023_PE</t>
  </si>
  <si>
    <t>7.2</t>
  </si>
  <si>
    <t>(DML) CONTRAPISO EM ARGAMASSA TRAÇO 1:4 (CIMENTO E AREIA), PREPARO MECÂNICO COM BETONEIRA 400 L, APLICADO EM ÁREAS MOLHADAS SOBRE IMPERMEABILIZAÇÃO, ACABAMENTO NÃO REFORÇADO, ESPESSURA 4CM. AF_07/2021</t>
  </si>
  <si>
    <t>7.3</t>
  </si>
  <si>
    <t>(DML) REVESTIMENTO CERÂMICO PARA PISO COM PLACAS TIPO ESMALTADA EXTRA DE DIMENSÕES 45X45 CM APLICADA EM AMBIENTES DE ÁREA ENTRE 5 M2 E 10 M2. AF_02/2023_PE</t>
  </si>
  <si>
    <t>7.4</t>
  </si>
  <si>
    <t>EXECUÇÃO DE PAVIMENTO EM PISO INTERTRAVADO, COM BLOCO RETANGULAR COR NATURAL DE 20 X 10 CM, ESPESSURA 6 CM. AF_10/2022</t>
  </si>
  <si>
    <t>7.5</t>
  </si>
  <si>
    <t>FORRO</t>
  </si>
  <si>
    <t>8.1</t>
  </si>
  <si>
    <t>FORRO EM RÉGUAS DE PVC, FRISADO, PARA AMBIENTES RESIDENCIAIS, INCLUSIVE ESTRUTURA UNIDIRECIONAL DE FIXAÇÃO. AF_08/2023_PS</t>
  </si>
  <si>
    <t>COBERTURA</t>
  </si>
  <si>
    <t>9.1</t>
  </si>
  <si>
    <t>Fornecimento e instalação de chapas de policarbonato alveolar, branca, 6mm com emendas e acabamento em policarbonato, aplicado em toldo/cobertura/fechamento/etc</t>
  </si>
  <si>
    <t>9.2</t>
  </si>
  <si>
    <t>ESTRUTURA TRELIÇADA DE COBERTURA, TIPO ARCO, COM LIGAÇÕES SOLDADAS, INCLUSOS PERFIS METÁLICOS, CHAPAS METÁLICAS, MÃO DE OBRA E TRANSPORTE COM GUINDASTE - FORNECIMENTO E INSTALAÇÃO. AF_01/2020_PSA</t>
  </si>
  <si>
    <t>9.3</t>
  </si>
  <si>
    <t>TRAMA DE AÇO COMPOSTA POR TERÇAS PARA TELHADOS DE ATÉ 2 ÁGUAS PARA TELHA ONDULADA DE FIBROCIMENTO, METÁLICA, PLÁSTICA OU TERMOACÚSTICA, INCLUSO TRANSPORTE VERTICAL (EM KG). AF_07/2019</t>
  </si>
  <si>
    <t>9.4</t>
  </si>
  <si>
    <t>PILAR METÁLICO PERFIL LAMINADO OU SOLDADO EM AÇO ESTRUTURAL, COM CONEXÕES SOLDADAS, INCLUSOS MÃO DE OBRA, TRANSPORTE E IÇAMENTO UTILIZANDO GUINDASTE - FORNECIMENTO E INSTALAÇÃO. AF_01/2020_PA</t>
  </si>
  <si>
    <t>9.5</t>
  </si>
  <si>
    <t>TRAMA DE MADEIRA COMPOSTA POR RIPAS, CAIBROS E TERÇAS PARA TELHADOS DE ATÉ 2 ÁGUAS PARA TELHA DE ENCAIXE DE CERÂMICA OU DE CONCRETO, INCLUSO TRANSPORTE VERTICAL. AF_07/2019</t>
  </si>
  <si>
    <t xml:space="preserve">M2    </t>
  </si>
  <si>
    <t>9.6</t>
  </si>
  <si>
    <t>TELHAMENTO COM TELHA CERÂMICA DE ENCAIXE, TIPO PORTUGUESA, COM ATÉ 2 ÁGUAS, INCLUSO TRANSPORTE VERTICAL. AF_07/2019</t>
  </si>
  <si>
    <t>INSTALAÇÕES HIDROSSANITARIAS</t>
  </si>
  <si>
    <t>10.1</t>
  </si>
  <si>
    <t>AGUA FRIA</t>
  </si>
  <si>
    <t>10.2</t>
  </si>
  <si>
    <t>CAIXA D´ÁGUA EM POLIETILENO, 500 LITROS - FORNECIMENTO E INSTALAÇÃO. AF_06/2021</t>
  </si>
  <si>
    <t>10.3</t>
  </si>
  <si>
    <t>TORNEIRA DE BOIA VAZAO TOTAL 3/4" COM BALAO PLASTICO - FORNECIMENTO E INSTALACAO</t>
  </si>
  <si>
    <t>TUBO, PVC, SOLDÁVEL, DN 25MM, INSTALADO EM RAMAL OU SUB-RAMAL DE ÁGUA - FORNECIMENTO E INSTALAÇÃO. AF_12/2014_P</t>
  </si>
  <si>
    <t>TUBO, PVC, SOLDÁVEL, DN 32MM, INSTALADO EM RAMAL OU SUB-RAMAL DE ÁGUA - FORNECIMENTO E INSTALAÇÃO. AF_12/2014_P</t>
  </si>
  <si>
    <t>TUBO, PVC, SOLDÁVEL, DN 50MM, INSTALADO EM RAMAL DE DISTRIBUIÇÃO DE ÁGUA - FORNECIMENTO E INSTALAÇÃO. AF_06/2022</t>
  </si>
  <si>
    <t>ADAPTADOR COM FLANGE E ANEL DE VEDAÇÃO, PVC, SOLDÁVEL, DN 25 MM X 3/4 , INSTALADO EM RESERVAÇÃO DE ÁGUA DE EDIFICAÇÃO QUE POSSUA RESERVATÓRIO DE FIBRA/FIBROCIMENTO FORNECIMENTO E INSTALAÇÃO. AF_06/2016</t>
  </si>
  <si>
    <t>TE, PVC, SOLDÁVEL, DN 50MM, INSTALADO EM PRUMADA DE ÁGUA - FORNECIMENTO E INSTALAÇÃO. AF_06/2022</t>
  </si>
  <si>
    <t>TE, PVC, SOLDÁVEL, DN 32MM, INSTALADO EM RAMAL OU SUB-RAMAL DE ÁGUA - FORNECIMENTO E INSTALAÇÃO. AF_12/2014_P</t>
  </si>
  <si>
    <t>TÊ DE REDUÇÃO, PVC, SOLDÁVEL, DN 50MM X 25MM, INSTALADO EM PRUMADA DE ÁGUA - FORNECIMENTO E INSTALAÇÃO. AF_12/2014_P</t>
  </si>
  <si>
    <t>TE DE REDUÇÃO, 90 GRAUS, PVC, SOLDÁVEL, DN 50 MM X 32 MM, INSTALADO EM RAMAL DE DISTRIBUIÇÃO DE ÁGUA - FORNECIMENTO E INSTALAÇÃO. AF_06/2022</t>
  </si>
  <si>
    <t>TÊ DE REDUÇÃO, PVC, SOLDÁVEL, DN 32MM X 25MM, INSTALADO EM RAMAL OU SUB-RAMAL DE ÁGUA - FORNECIMENTO E INSTALAÇÃO. AF_06/2022</t>
  </si>
  <si>
    <t>JOELHO 90 GRAUS, PVC, SOLDÁVEL, DN 25MM, INSTALADO EM RAMAL OU SUB-RAMAL DE ÁGUA - FORNECIMENTO E INSTALAÇÃO. AF_12/2014_P</t>
  </si>
  <si>
    <t>JOELHO 90 GRAUS, PVC, SOLDÁVEL, DN 32MM, INSTALADO EM RAMAL OU SUB-RAMAL DE ÁGUA - FORNECIMENTO E INSTALAÇÃO. AF_12/2014_P</t>
  </si>
  <si>
    <t>JOELHO 90 GRAUS, PVC, SOLDÁVEL, DN 50MM, INSTALADO EM PRUMADA DE ÁGUA - FORNECIMENTO E INSTALAÇÃO. AF_06/2022</t>
  </si>
  <si>
    <t>LUVA, PVC, SOLDÁVEL, DN 50MM, INSTALADO EM RAMAL DE DISTRIBUIÇÃO DE ÁGUA - FORNECIMENTO E INSTALAÇÃO. AF_06/2022</t>
  </si>
  <si>
    <t>REGISTRO DE PRESSÃO BRUTO, LATÃO, ROSCÁVEL, 1/2" - FORNECIMENTO E INSTALAÇÃO. AF_08/2021</t>
  </si>
  <si>
    <t>REGISTRO DE GAVETA BRUTO, LATÃO, ROSCÁVEL, 1 1/2" - FORNECIMENTO E INSTALAÇÃO. AF_08/2021</t>
  </si>
  <si>
    <t>ESGOTO</t>
  </si>
  <si>
    <t>12.1</t>
  </si>
  <si>
    <t>TUBO PVC, SERIE NORMAL, ESGOTO PREDIAL, DN 40 MM, FORNECIDO E INSTALADO EM RAMAL DE DESCARGA OU RAMAL DE ESGOTO SANITÁRIO. AF_12/2014_P</t>
  </si>
  <si>
    <t>TUBO PVC, SERIE NORMAL, ESGOTO PREDIAL, DN 50 MM, FORNECIDO E INSTALADO EM RAMAL DE DESCARGA OU RAMAL DE ESGOTO SANITÁRIO. AF_12/2014_P</t>
  </si>
  <si>
    <t>TUBO PVC, SERIE NORMAL, ESGOTO PREDIAL, DN 100 MM, FORNECIDO E INSTALADO EM RAMAL DE DESCARGA OU RAMAL DE ESGOTO SANITÁRIO. AF_12/2014_P</t>
  </si>
  <si>
    <t>JOELHO 45 GRAUS, PVC, SERIE NORMAL, ESGOTO PREDIAL, DN 40 MM, JUNTA SOLDÁVEL, FORNECIDO E INSTALADO EM RAMAL DE DESCARGA OU RAMAL DE ESGOTO SANITÁRIO. AF_12/2014_P</t>
  </si>
  <si>
    <t>JOELHO 45 GRAUS, PVC, SERIE NORMAL, ESGOTO PREDIAL, DN 100 MM, JUNTA ELÁSTICA, FORNECIDO E INSTALADO EM RAMAL DE DESCARGA OU RAMAL DE ESGOTO SANITÁRIO. AF_12/2014</t>
  </si>
  <si>
    <t>JOELHO 90 GRAUS, PVC, SERIE NORMAL, ESGOTO PREDIAL, DN 40 MM, JUNTA SOLDÁVEL, FORNECIDO E INSTALADO EM RAMAL DE DESCARGA OU RAMAL DE ESGOTO SANITÁRIO. AF_12/2014_P</t>
  </si>
  <si>
    <t>JOELHO 90 GRAUS, PVC, SERIE NORMAL, ESGOTO PREDIAL, DN 50 MM, JUNTA ELÁSTICA,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</si>
  <si>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</si>
  <si>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TE, PVC, SERIE NORMAL, ESGOTO PREDIAL, DN 50 X 50 MM, JUNTA ELÁSTICA, FORNECIDO E INSTALADO EM RAMAL DE DESCARGA OU RAMAL DE ESGOTO SANITÁRIO. AF_12/2014</t>
  </si>
  <si>
    <t>RALO SECO, PVC, DN 100 X 40 MM, JUNTA SOLDÁVEL, FORNECIDO E INSTALADO EM RAMAL DE DESCARGA OU EM RAMAL DE ESGOTO SANITÁRIO. AF_08/2022</t>
  </si>
  <si>
    <t>CAIXA DE GORDURA PEQUENA (CAPACIDADE: 19 L), CIRCULAR, EM PVC, DIÂMETRO INTERNO= 0,3 M. AF_12/2020</t>
  </si>
  <si>
    <t>CAIXA SIFONADA, PVC, DN 100 X 100 X 50 MM, JUNTA ELÁSTICA, FORNECIDA E INSTALADA EM RAMAL DE DESCARGA OU EM RAMAL DE ESGOTO SANITÁRIO. AF_12/2014_P</t>
  </si>
  <si>
    <t>CAIXA DE INSPEÇÃO PARA ATERRAMENTO, CIRCULAR, EM POLIETILENO, DIÂMETRO INTERNO = 0,3 M. AF_12/2020</t>
  </si>
  <si>
    <t>PLUVIAL</t>
  </si>
  <si>
    <t>13.1</t>
  </si>
  <si>
    <t>94228</t>
  </si>
  <si>
    <t>CALHA EM CHAPA DE AÇO GALVANIZADO NÚMERO 24, DESENVOLVIMENTO DE 50 CM, INCLUSO TRANSPORTE VERTICAL. AF_07/2019</t>
  </si>
  <si>
    <t>13.2</t>
  </si>
  <si>
    <t>100327</t>
  </si>
  <si>
    <t>RUFO EXTERNO/INTERNO EM CHAPA DE AÇO GALVANIZADO NÚMERO 26, CORTE DE 33 CM, INCLUSO IÇAMENTO. AF_07/2019</t>
  </si>
  <si>
    <t>TUBO, PVC, SOLDÁVEL, DN 75MM, INSTALADO EM PRUMADA DE ÁGUA - FORNECIMENTO E INSTALAÇÃO. AF_06/2022</t>
  </si>
  <si>
    <t>13.4</t>
  </si>
  <si>
    <t>JOELHO 90 GRAUS, PVC, SOLDÁVEL, DN 75MM, INSTALADO EM PRUMADA DE ÁGUA - FORNECIMENTO E INSTALAÇÃO. AF_06/2022</t>
  </si>
  <si>
    <t>LOUÇAS, METAIS E ACESSÓRIOS</t>
  </si>
  <si>
    <t>14.1</t>
  </si>
  <si>
    <t>VASO SANITARIO SIFONADO CONVENCIONAL COM LOUÇA BRANCA - FORNECIMENTO E INSTALAÇÃO. AF_01/2020</t>
  </si>
  <si>
    <t>14.2</t>
  </si>
  <si>
    <t>95544</t>
  </si>
  <si>
    <t>PAPELEIRA DE PAREDE EM METAL CROMADO SEM TAMPA, INCLUSO FIXAÇÃO. AF_01/2020</t>
  </si>
  <si>
    <t>14.3</t>
  </si>
  <si>
    <t>PORTA TOALHA ROSTO EM METAL CROMADO, TIPO ARGOLA, INCLUSO FIXAÇÃO. AF_01/2020</t>
  </si>
  <si>
    <t>14.4</t>
  </si>
  <si>
    <t>100860</t>
  </si>
  <si>
    <t>CHUVEIRO ELÉTRICO COMUM CORPO PLÁSTICO, TIPO DUCHA  FORNECIMENTO E INSTALAÇÃO. AF_01/2020</t>
  </si>
  <si>
    <t>14.5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</si>
  <si>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</si>
  <si>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TOTEM</t>
  </si>
  <si>
    <t>15.1</t>
  </si>
  <si>
    <t>cotação</t>
  </si>
  <si>
    <t>Confecção e instalação de totem em ACM, 03 (três) faces. Com iluminação externa por refletores de LED, à prova d'água. Recorte em acrílico, escritas em adesivo recortado resistente e de alta qualidade, nas medidas 3,50m x 0,65m (conforme Manual de Identidade Visual do SAMU). Sapata de concreto medindo no mínimo 0,65m³ e armação de ferro, com espera para fixação de totem e estrutura metálica. Nas cores vermelho Pantone 186 e laranja Pantone 717 (conforme Manual de Identidade Visual do SAMU). Encaminhar arte para aprovação prévia. Cód. 15290</t>
  </si>
  <si>
    <t>INSTALAÇÕES ELÉTRICAS</t>
  </si>
  <si>
    <t>ELETRODUTO RÍGIDO ROSCÁVEL, PVC, DN 25 MM (3/4"), PARA CIRCUITOS TERMINAIS, INSTALADO EM FORRO - FORNECIMENTO E INSTALAÇÃO. AF_03/2023</t>
  </si>
  <si>
    <t>ELETRODUTO RÍGIDO ROSCÁVEL, PVC, DN 25 MM (3/4"), PARA CIRCUITOS TERMINAIS, INSTALADO EM PAREDE - FORNECIMENTO E INSTALAÇÃO. AF_03/2023</t>
  </si>
  <si>
    <t>CABO DE COBRE FLEXÍVEL ISOLADO, 2,5 MM², ANTI-CHAMA 450/750 V, PARA CIRCUITOS TERMINAIS - FORNECIMENTO E INSTALAÇÃO. AF_12/2015</t>
  </si>
  <si>
    <t>CABO DE COBRE FLEXÍVEL ISOLADO, 10 MM², ANTI-CHAMA 0,6/1,0 KV, PARA CIRCUITOS TERMINAIS - FORNECIMENTO E INSTALAÇÃO. AF_03/2023</t>
  </si>
  <si>
    <t>INTERRUPTOR SIMPLES (1 MÓDULO) COM 1 TOMADA DE EMBUTIR 2P+T 10 A, INCLUINDO SUPORTE E PLACA - FORNECIMENTO E INSTALAÇÃO. AF_03/2023</t>
  </si>
  <si>
    <t>INTERRUPTOR SIMPLES (1 MÓDULO), 10A/250V, INCLUINDO SUPORTE E PLACA - FORNECIMENTO E INSTALAÇÃO. AF_03/2023</t>
  </si>
  <si>
    <t>TOMADA BAIXA DE EMBUTIR (1 MÓDULO), 2P+T 10 A, INCLUINDO SUPORTE E PLACA - FORNECIMENTO E INSTALAÇÃO. AF_03/2023</t>
  </si>
  <si>
    <t>DISJUNTOR BIPOLAR TIPO NEMA, CORRENTE NOMINAL DE 10 ATÉ 50A - FORNECIMENTO E INSTALAÇÃO. AF_10/2020</t>
  </si>
  <si>
    <t>REVESTIMENTOS E PINTURAS</t>
  </si>
  <si>
    <t>PINTURA IMUNIZANTE PARA MADEIRA, 1 DEMÃO. AF_01/2021</t>
  </si>
  <si>
    <t>INTERNO</t>
  </si>
  <si>
    <t>88489</t>
  </si>
  <si>
    <t>PINTURA LÁTEX ACRÍLICA PREMIUM, APLICAÇÃO MANUAL EM PAREDES, DUAS DEMÃOS. AF_04/2023</t>
  </si>
  <si>
    <t>(WC E DML) REVESTIMENTO CERÂMICO PARA PAREDES INTERNAS COM PLACAS TIPO ESMALTADA EXTRA DE DIMENSÕES 20X20 CM APLICADAS NA ALTURA INTEIRA DAS PAREDES AF_02/2023_PE</t>
  </si>
  <si>
    <t>EXTERNO</t>
  </si>
  <si>
    <t>(PAREDES EXTERNAS E DML) APLICAÇÃO MANUAL DE FUNDO SELADOR ACRÍLICO EM PAREDES EXTERNAS DE CASAS. AF_06/2014</t>
  </si>
  <si>
    <t>SERVIÇOS COMPLEMENTARES</t>
  </si>
  <si>
    <t>TOTAL</t>
  </si>
  <si>
    <t>11.1</t>
  </si>
  <si>
    <t>11.2</t>
  </si>
  <si>
    <t>11.3</t>
  </si>
  <si>
    <t>11.4</t>
  </si>
  <si>
    <t>11.5</t>
  </si>
  <si>
    <t>10.1.1</t>
  </si>
  <si>
    <t>10.1.2</t>
  </si>
  <si>
    <t>10.1.3</t>
  </si>
  <si>
    <t>10.1.4</t>
  </si>
  <si>
    <t>10.1.5</t>
  </si>
  <si>
    <t>10.1.6</t>
  </si>
  <si>
    <t>10.1.7</t>
  </si>
  <si>
    <t>10.1.8</t>
  </si>
  <si>
    <t>10.1.9</t>
  </si>
  <si>
    <t>10.1.10</t>
  </si>
  <si>
    <t>10.1.11</t>
  </si>
  <si>
    <t>10.1.12</t>
  </si>
  <si>
    <t>10.1.13</t>
  </si>
  <si>
    <t>10.1.14</t>
  </si>
  <si>
    <t>10.1.15</t>
  </si>
  <si>
    <t>10.1.16</t>
  </si>
  <si>
    <t>10.1.17</t>
  </si>
  <si>
    <t>10.2.1</t>
  </si>
  <si>
    <t>10.2.2</t>
  </si>
  <si>
    <t>10.2.3</t>
  </si>
  <si>
    <t>10.2.4</t>
  </si>
  <si>
    <t>10.2.5</t>
  </si>
  <si>
    <t>10.2.6</t>
  </si>
  <si>
    <t>10.2.7</t>
  </si>
  <si>
    <t>10.2.8</t>
  </si>
  <si>
    <t>10.2.9</t>
  </si>
  <si>
    <t>10.2.10</t>
  </si>
  <si>
    <t>10.2.11</t>
  </si>
  <si>
    <t>10.2.12</t>
  </si>
  <si>
    <t>10.2.13</t>
  </si>
  <si>
    <t>10.3.1</t>
  </si>
  <si>
    <t>10.3.2</t>
  </si>
  <si>
    <t>10.3.3</t>
  </si>
  <si>
    <t>10.3.4</t>
  </si>
  <si>
    <t>13.5</t>
  </si>
  <si>
    <t>13.6</t>
  </si>
  <si>
    <t>13.7</t>
  </si>
  <si>
    <t>13.8</t>
  </si>
  <si>
    <t>13.9</t>
  </si>
  <si>
    <t>13.10</t>
  </si>
  <si>
    <t>13.11</t>
  </si>
  <si>
    <t>MÊS 07</t>
  </si>
  <si>
    <t>MÊS 08</t>
  </si>
  <si>
    <t>MÊS 09</t>
  </si>
  <si>
    <t>MÊS 10</t>
  </si>
  <si>
    <t>MÊS 11</t>
  </si>
  <si>
    <t>MÊS 12</t>
  </si>
  <si>
    <t>REFORMA E AMPLIAÇÃO DO POSTO DE SAUDE CENTRAL</t>
  </si>
  <si>
    <t>RUA PARANÁ</t>
  </si>
  <si>
    <t>1.11</t>
  </si>
  <si>
    <t>REMOÇÃO DE LUMINÁRIAS, DE FORMA MANUAL, SEM REAPROVEITAMENTO. AF_09/2023</t>
  </si>
  <si>
    <t>ARMAÇÃO DE BLOCO, VIGA BALDRAME OU SAPATA UTILIZANDO AÇO CA-50 DE 8 MM - MONTAGEM. AF_06/2017</t>
  </si>
  <si>
    <t>2.6</t>
  </si>
  <si>
    <t>14.6</t>
  </si>
  <si>
    <t>14.7</t>
  </si>
  <si>
    <t>14.8</t>
  </si>
  <si>
    <t>16.1</t>
  </si>
  <si>
    <t>PORTÃO</t>
  </si>
  <si>
    <t>11.6</t>
  </si>
  <si>
    <t>TANQUE DE LOUÇA BRANCA COM COLUNA, 30L OU EQUIVALENTE, INCLUSO SIFÃO FLEXÍVEL EM PVC, VÁLVULA PLÁSTICA E TORNEIRA DE METAL CROMADO PADRÃO POPULAR - FORNECIMENTO E INSTALAÇÃO. AF_01/2020</t>
  </si>
  <si>
    <t>15.2</t>
  </si>
  <si>
    <t>15.3</t>
  </si>
  <si>
    <t>Portão em ferro, em gradil metálico, padrão belgo ou equivalente, de correr</t>
  </si>
  <si>
    <t>COTAÇÃO</t>
  </si>
  <si>
    <t>Kit Motor Rossi Dz Nano Turbo 3m Crem 4 Control Portão 600kg Cor - 110v</t>
  </si>
  <si>
    <t>Portão em tubo de ferro galvanizado de 2", de abrir, tela malha revestida 76 x 76mm, n.º 12, inclusive dobradiças e trancas/ferrolho - Rev 01_01/2022</t>
  </si>
  <si>
    <t>EMASSAMENTO COM MASSA LÁTEX, APLICAÇÃO EM PAREDE, DUAS DEMÃOS, LIXAMENTO MANUAL. AF_04/2023</t>
  </si>
  <si>
    <t>(DRYWALL) APLICAÇÃO MANUAL DE FUNDO SELADOR ACRÍLICO EM SUPERFÍCIES INTERNAS DA SACADA DE EDIFÍCIOS DE MÚLTIPLOS PAVIMENTOS. AF_06/2014</t>
  </si>
  <si>
    <t>(DRYWALL) EMASSAMENTO COM MASSA LÁTEX, APLICAÇÃO EM PAREDE, DUAS DEMÃOS, LIXAMENTO MANUAL. AF_04/2023</t>
  </si>
  <si>
    <t>(DRYWALL) PINTURA LÁTEX ACRÍLICA PREMIUM, APLICAÇÃO MANUAL EM PAREDES, DUAS DEMÃOS. AF_04/2023</t>
  </si>
  <si>
    <t>Demolição de divisórias tipo divilux</t>
  </si>
  <si>
    <t>1.13</t>
  </si>
  <si>
    <t>TOMADA MÉDIA DE EMBUTIR (1 MÓDULO), 2P+T 10 A, INCLUINDO SUPORTE E PLACA - FORNECIMENTO E INSTALAÇÃO. AF_03/2023</t>
  </si>
  <si>
    <t>13.12</t>
  </si>
  <si>
    <t>TOMADA ALTA DE EMBUTIR (1 MÓDULO), 2P+T 20 A, INCLUINDO SUPORTE E PLACA - FORNECIMENTO E INSTALAÇÃO. AF_03/2023</t>
  </si>
  <si>
    <t>13.13</t>
  </si>
  <si>
    <t>(DML) LUMINÁRIA TIPO PLAFON CIRCULAR, DE SOBREPOR, COM LED DE 12/13 W - FORNECIMENTO E INSTALAÇÃO. AF_03/2022</t>
  </si>
  <si>
    <t>(GARAGEM) LUMINÁRIA ARANDELA TIPO TARTARUGA, DE SOBREPOR, COM 1 LÂMPADA LED DE 6W, SEM REATOR - FORNECIMENTO E INSTALAÇÃO. AF_02/2020</t>
  </si>
  <si>
    <t>RUA PARANA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</si>
</sst>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#0.00\ ;&quot; (&quot;#,##0.00\);&quot; -&quot;#\ ;@\ "/>
    <numFmt numFmtId="166" formatCode="#,##0.00\ ;[Red]\(#,##0.00\)"/>
    <numFmt numFmtId="167" formatCode="&quot;R$&quot;\ #,##0.00"/>
  </numFmts>
  <fonts count="25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3"/>
      <color rgb="FF003366"/>
      <name val="Arial"/>
      <family val="2"/>
    </font>
    <font>
      <b/>
      <sz val="10"/>
      <name val="Arial"/>
      <family val="2"/>
    </font>
    <font>
      <b/>
      <sz val="10"/>
      <color rgb="FF003366"/>
      <name val="Arial"/>
      <family val="2"/>
    </font>
    <font>
      <sz val="11"/>
      <color theme="1"/>
      <name val="Calibri"/>
      <family val="2"/>
      <scheme val="minor"/>
    </font>
    <font>
      <sz val="16"/>
      <color rgb="FF333399"/>
      <name val="Arial Black"/>
      <family val="2"/>
    </font>
    <font>
      <sz val="20"/>
      <color rgb="FF333399"/>
      <name val="Arial Black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</font>
    <font>
      <sz val="10"/>
      <name val="Courier New"/>
      <family val="3"/>
    </font>
    <font>
      <sz val="11"/>
      <color indexed="62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FFC000"/>
      <name val="Calibri"/>
      <family val="2"/>
    </font>
    <font>
      <sz val="11"/>
      <color rgb="FFFFC000"/>
      <name val="Calibri"/>
      <family val="2"/>
      <scheme val="minor"/>
    </font>
    <font>
      <sz val="8"/>
      <name val="Calibri"/>
      <family val="2"/>
      <scheme val="minor"/>
    </font>
    <font>
      <sz val="18"/>
      <color rgb="FF333399"/>
      <name val="Arial Black"/>
      <family val="2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0C0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42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42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5" fontId="4" fillId="0" borderId="0" applyFill="0" applyBorder="0" applyAlignment="0" applyProtection="0"/>
  </cellStyleXfs>
  <cellXfs count="169">
    <xf numFmtId="0" fontId="0" fillId="0" borderId="0" xfId="0"/>
    <xf numFmtId="4" fontId="3" fillId="0" borderId="1" xfId="1" applyNumberFormat="1" applyFont="1" applyBorder="1" applyAlignment="1" applyProtection="1">
      <alignment horizontal="right" vertical="center"/>
    </xf>
    <xf numFmtId="0" fontId="3" fillId="0" borderId="2" xfId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center" vertical="center"/>
      <protection locked="0"/>
    </xf>
    <xf numFmtId="4" fontId="3" fillId="0" borderId="2" xfId="1" applyNumberFormat="1" applyFont="1" applyBorder="1" applyAlignment="1" applyProtection="1">
      <alignment horizontal="right" vertical="center"/>
      <protection locked="0"/>
    </xf>
    <xf numFmtId="0" fontId="7" fillId="3" borderId="4" xfId="0" applyFont="1" applyFill="1" applyBorder="1" applyAlignment="1">
      <alignment vertical="top" wrapText="1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 applyProtection="1">
      <alignment horizontal="justify" vertical="top" wrapText="1"/>
      <protection locked="0"/>
    </xf>
    <xf numFmtId="0" fontId="3" fillId="0" borderId="4" xfId="1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left" vertical="top" wrapText="1"/>
      <protection locked="0"/>
    </xf>
    <xf numFmtId="10" fontId="5" fillId="0" borderId="4" xfId="6" applyNumberFormat="1" applyFont="1" applyBorder="1" applyAlignment="1">
      <alignment wrapText="1"/>
    </xf>
    <xf numFmtId="0" fontId="5" fillId="0" borderId="10" xfId="0" applyFont="1" applyBorder="1" applyAlignment="1">
      <alignment horizontal="right" wrapText="1"/>
    </xf>
    <xf numFmtId="0" fontId="5" fillId="0" borderId="0" xfId="0" applyFont="1"/>
    <xf numFmtId="44" fontId="0" fillId="0" borderId="4" xfId="7" applyFont="1" applyBorder="1" applyAlignment="1">
      <alignment wrapText="1"/>
    </xf>
    <xf numFmtId="44" fontId="5" fillId="0" borderId="4" xfId="7" applyFont="1" applyBorder="1" applyAlignment="1">
      <alignment wrapText="1"/>
    </xf>
    <xf numFmtId="0" fontId="7" fillId="0" borderId="0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0" fillId="5" borderId="0" xfId="0" applyFill="1"/>
    <xf numFmtId="0" fontId="0" fillId="0" borderId="0" xfId="0" applyFont="1"/>
    <xf numFmtId="0" fontId="0" fillId="0" borderId="0" xfId="0" applyAlignment="1"/>
    <xf numFmtId="1" fontId="12" fillId="6" borderId="9" xfId="0" applyNumberFormat="1" applyFont="1" applyFill="1" applyBorder="1" applyAlignment="1" applyProtection="1">
      <alignment horizontal="center" vertical="center" wrapText="1"/>
      <protection locked="0"/>
    </xf>
    <xf numFmtId="1" fontId="12" fillId="7" borderId="9" xfId="8" applyNumberFormat="1" applyFont="1" applyFill="1" applyBorder="1" applyAlignment="1" applyProtection="1">
      <alignment horizontal="center" vertical="center" wrapText="1"/>
    </xf>
    <xf numFmtId="166" fontId="12" fillId="6" borderId="9" xfId="0" applyNumberFormat="1" applyFont="1" applyFill="1" applyBorder="1" applyAlignment="1">
      <alignment horizontal="center" vertical="center" wrapText="1"/>
    </xf>
    <xf numFmtId="166" fontId="13" fillId="6" borderId="9" xfId="0" applyNumberFormat="1" applyFont="1" applyFill="1" applyBorder="1" applyAlignment="1">
      <alignment horizontal="center" vertical="center" wrapText="1"/>
    </xf>
    <xf numFmtId="2" fontId="13" fillId="6" borderId="9" xfId="0" applyNumberFormat="1" applyFont="1" applyFill="1" applyBorder="1" applyAlignment="1">
      <alignment horizontal="center" vertical="center" wrapText="1"/>
    </xf>
    <xf numFmtId="44" fontId="14" fillId="6" borderId="9" xfId="7" applyFont="1" applyFill="1" applyBorder="1" applyAlignment="1" applyProtection="1">
      <alignment horizontal="center" vertical="center" wrapText="1"/>
      <protection locked="0"/>
    </xf>
    <xf numFmtId="1" fontId="12" fillId="8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8" borderId="4" xfId="0" applyNumberFormat="1" applyFont="1" applyFill="1" applyBorder="1" applyAlignment="1" applyProtection="1">
      <alignment horizontal="center" vertical="center" wrapText="1"/>
      <protection locked="0"/>
    </xf>
    <xf numFmtId="2" fontId="15" fillId="9" borderId="4" xfId="0" applyNumberFormat="1" applyFont="1" applyFill="1" applyBorder="1" applyAlignment="1">
      <alignment horizontal="center" vertical="center"/>
    </xf>
    <xf numFmtId="0" fontId="15" fillId="9" borderId="4" xfId="0" applyFont="1" applyFill="1" applyBorder="1" applyAlignment="1">
      <alignment horizontal="left" wrapText="1"/>
    </xf>
    <xf numFmtId="0" fontId="15" fillId="9" borderId="4" xfId="0" applyFont="1" applyFill="1" applyBorder="1" applyAlignment="1">
      <alignment horizontal="center" vertical="center"/>
    </xf>
    <xf numFmtId="166" fontId="13" fillId="8" borderId="4" xfId="0" applyNumberFormat="1" applyFont="1" applyFill="1" applyBorder="1" applyAlignment="1">
      <alignment horizontal="center" vertical="center" wrapText="1"/>
    </xf>
    <xf numFmtId="167" fontId="15" fillId="9" borderId="4" xfId="0" applyNumberFormat="1" applyFont="1" applyFill="1" applyBorder="1" applyAlignment="1">
      <alignment horizontal="center" vertical="center"/>
    </xf>
    <xf numFmtId="2" fontId="13" fillId="8" borderId="4" xfId="0" applyNumberFormat="1" applyFont="1" applyFill="1" applyBorder="1" applyAlignment="1">
      <alignment horizontal="center" vertical="center" wrapText="1"/>
    </xf>
    <xf numFmtId="44" fontId="14" fillId="8" borderId="4" xfId="7" applyFont="1" applyFill="1" applyBorder="1" applyAlignment="1" applyProtection="1">
      <alignment horizontal="center" vertical="center" wrapText="1"/>
      <protection locked="0"/>
    </xf>
    <xf numFmtId="0" fontId="15" fillId="9" borderId="4" xfId="0" applyFont="1" applyFill="1" applyBorder="1" applyAlignment="1">
      <alignment horizontal="left" vertical="center" wrapText="1"/>
    </xf>
    <xf numFmtId="11" fontId="15" fillId="9" borderId="4" xfId="0" applyNumberFormat="1" applyFont="1" applyFill="1" applyBorder="1" applyAlignment="1">
      <alignment horizontal="center" vertical="center"/>
    </xf>
    <xf numFmtId="0" fontId="16" fillId="9" borderId="4" xfId="0" applyFont="1" applyFill="1" applyBorder="1" applyAlignment="1">
      <alignment horizontal="left" wrapText="1"/>
    </xf>
    <xf numFmtId="0" fontId="16" fillId="9" borderId="4" xfId="0" applyFont="1" applyFill="1" applyBorder="1" applyAlignment="1">
      <alignment horizontal="center" vertical="center"/>
    </xf>
    <xf numFmtId="0" fontId="16" fillId="9" borderId="4" xfId="0" applyFont="1" applyFill="1" applyBorder="1" applyAlignment="1">
      <alignment horizontal="left" vertical="center" wrapText="1"/>
    </xf>
    <xf numFmtId="1" fontId="12" fillId="6" borderId="4" xfId="0" applyNumberFormat="1" applyFont="1" applyFill="1" applyBorder="1" applyAlignment="1" applyProtection="1">
      <alignment horizontal="center" vertical="center" wrapText="1"/>
      <protection locked="0"/>
    </xf>
    <xf numFmtId="49" fontId="13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12" fillId="7" borderId="4" xfId="8" applyNumberFormat="1" applyFont="1" applyFill="1" applyBorder="1" applyAlignment="1" applyProtection="1">
      <alignment horizontal="center" vertical="center" wrapText="1"/>
    </xf>
    <xf numFmtId="166" fontId="12" fillId="6" borderId="4" xfId="0" applyNumberFormat="1" applyFont="1" applyFill="1" applyBorder="1" applyAlignment="1">
      <alignment horizontal="center" vertical="justify" wrapText="1"/>
    </xf>
    <xf numFmtId="166" fontId="13" fillId="6" borderId="4" xfId="0" applyNumberFormat="1" applyFont="1" applyFill="1" applyBorder="1" applyAlignment="1">
      <alignment horizontal="center" vertical="center" wrapText="1"/>
    </xf>
    <xf numFmtId="167" fontId="13" fillId="6" borderId="4" xfId="0" applyNumberFormat="1" applyFont="1" applyFill="1" applyBorder="1" applyAlignment="1">
      <alignment horizontal="center" vertical="center" wrapText="1"/>
    </xf>
    <xf numFmtId="49" fontId="17" fillId="7" borderId="4" xfId="8" applyNumberFormat="1" applyFont="1" applyFill="1" applyBorder="1" applyAlignment="1" applyProtection="1">
      <alignment horizontal="center" vertical="center"/>
    </xf>
    <xf numFmtId="2" fontId="17" fillId="7" borderId="4" xfId="8" applyNumberFormat="1" applyFont="1" applyFill="1" applyBorder="1" applyAlignment="1" applyProtection="1">
      <alignment horizontal="center" vertical="center"/>
    </xf>
    <xf numFmtId="0" fontId="18" fillId="7" borderId="4" xfId="0" applyFont="1" applyFill="1" applyBorder="1" applyAlignment="1">
      <alignment horizontal="center"/>
    </xf>
    <xf numFmtId="0" fontId="0" fillId="7" borderId="4" xfId="0" applyFill="1" applyBorder="1"/>
    <xf numFmtId="4" fontId="13" fillId="7" borderId="4" xfId="0" applyNumberFormat="1" applyFont="1" applyFill="1" applyBorder="1" applyAlignment="1">
      <alignment horizontal="center" vertical="center" wrapText="1"/>
    </xf>
    <xf numFmtId="4" fontId="13" fillId="9" borderId="4" xfId="0" applyNumberFormat="1" applyFont="1" applyFill="1" applyBorder="1" applyAlignment="1">
      <alignment horizontal="center" vertical="center" wrapText="1"/>
    </xf>
    <xf numFmtId="4" fontId="13" fillId="8" borderId="4" xfId="0" applyNumberFormat="1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0" fillId="7" borderId="4" xfId="0" applyFill="1" applyBorder="1" applyAlignment="1">
      <alignment vertical="center" wrapText="1"/>
    </xf>
    <xf numFmtId="0" fontId="0" fillId="9" borderId="4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49" fontId="13" fillId="6" borderId="4" xfId="0" applyNumberFormat="1" applyFont="1" applyFill="1" applyBorder="1" applyAlignment="1" applyProtection="1">
      <alignment vertical="center" wrapText="1"/>
      <protection locked="0"/>
    </xf>
    <xf numFmtId="2" fontId="13" fillId="6" borderId="4" xfId="0" applyNumberFormat="1" applyFont="1" applyFill="1" applyBorder="1" applyAlignment="1" applyProtection="1">
      <alignment horizontal="center" vertical="center" wrapText="1"/>
      <protection locked="0"/>
    </xf>
    <xf numFmtId="1" fontId="13" fillId="6" borderId="4" xfId="0" applyNumberFormat="1" applyFont="1" applyFill="1" applyBorder="1" applyAlignment="1" applyProtection="1">
      <alignment horizontal="center" vertical="center" wrapText="1"/>
      <protection locked="0"/>
    </xf>
    <xf numFmtId="1" fontId="13" fillId="6" borderId="4" xfId="0" applyNumberFormat="1" applyFont="1" applyFill="1" applyBorder="1" applyAlignment="1" applyProtection="1">
      <alignment vertical="center" wrapText="1"/>
      <protection locked="0"/>
    </xf>
    <xf numFmtId="167" fontId="13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15" fillId="7" borderId="4" xfId="0" applyFont="1" applyFill="1" applyBorder="1" applyAlignment="1">
      <alignment horizontal="center" vertical="center"/>
    </xf>
    <xf numFmtId="167" fontId="15" fillId="7" borderId="4" xfId="0" applyNumberFormat="1" applyFont="1" applyFill="1" applyBorder="1" applyAlignment="1">
      <alignment horizontal="center" vertical="center"/>
    </xf>
    <xf numFmtId="49" fontId="12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13" fillId="6" borderId="4" xfId="0" applyNumberFormat="1" applyFont="1" applyFill="1" applyBorder="1" applyAlignment="1">
      <alignment horizontal="right" vertical="center" wrapText="1"/>
    </xf>
    <xf numFmtId="49" fontId="19" fillId="9" borderId="4" xfId="8" applyNumberFormat="1" applyFont="1" applyFill="1" applyBorder="1" applyAlignment="1" applyProtection="1">
      <alignment horizontal="center" vertical="center"/>
    </xf>
    <xf numFmtId="0" fontId="19" fillId="9" borderId="4" xfId="8" applyNumberFormat="1" applyFont="1" applyFill="1" applyBorder="1" applyAlignment="1" applyProtection="1">
      <alignment horizontal="center" vertical="center"/>
    </xf>
    <xf numFmtId="2" fontId="12" fillId="6" borderId="4" xfId="0" applyNumberFormat="1" applyFont="1" applyFill="1" applyBorder="1" applyAlignment="1">
      <alignment horizontal="center" vertical="justify" wrapText="1"/>
    </xf>
    <xf numFmtId="2" fontId="13" fillId="6" borderId="4" xfId="0" applyNumberFormat="1" applyFont="1" applyFill="1" applyBorder="1" applyAlignment="1">
      <alignment horizontal="center" vertical="center" wrapText="1"/>
    </xf>
    <xf numFmtId="4" fontId="13" fillId="6" borderId="4" xfId="0" applyNumberFormat="1" applyFont="1" applyFill="1" applyBorder="1" applyAlignment="1">
      <alignment horizontal="center" vertical="center" wrapText="1"/>
    </xf>
    <xf numFmtId="49" fontId="20" fillId="7" borderId="4" xfId="8" applyNumberFormat="1" applyFont="1" applyFill="1" applyBorder="1" applyAlignment="1" applyProtection="1">
      <alignment horizontal="center" vertical="center"/>
    </xf>
    <xf numFmtId="44" fontId="14" fillId="6" borderId="4" xfId="7" applyFont="1" applyFill="1" applyBorder="1" applyAlignment="1" applyProtection="1">
      <alignment horizontal="center" vertical="center" wrapText="1"/>
      <protection locked="0"/>
    </xf>
    <xf numFmtId="0" fontId="19" fillId="0" borderId="4" xfId="8" applyNumberFormat="1" applyFont="1" applyFill="1" applyBorder="1" applyAlignment="1" applyProtection="1">
      <alignment horizontal="center" vertical="center"/>
    </xf>
    <xf numFmtId="167" fontId="13" fillId="8" borderId="4" xfId="0" applyNumberFormat="1" applyFont="1" applyFill="1" applyBorder="1" applyAlignment="1">
      <alignment horizontal="center" vertical="center" wrapText="1"/>
    </xf>
    <xf numFmtId="2" fontId="13" fillId="10" borderId="22" xfId="0" applyNumberFormat="1" applyFont="1" applyFill="1" applyBorder="1" applyAlignment="1">
      <alignment horizontal="center" vertical="center" wrapText="1"/>
    </xf>
    <xf numFmtId="4" fontId="13" fillId="9" borderId="22" xfId="0" applyNumberFormat="1" applyFont="1" applyFill="1" applyBorder="1" applyAlignment="1">
      <alignment horizontal="center" vertical="center" wrapText="1"/>
    </xf>
    <xf numFmtId="2" fontId="13" fillId="8" borderId="22" xfId="0" applyNumberFormat="1" applyFont="1" applyFill="1" applyBorder="1" applyAlignment="1">
      <alignment horizontal="center" vertical="center" wrapText="1"/>
    </xf>
    <xf numFmtId="4" fontId="13" fillId="9" borderId="23" xfId="0" applyNumberFormat="1" applyFont="1" applyFill="1" applyBorder="1" applyAlignment="1">
      <alignment horizontal="center" vertical="center" wrapText="1"/>
    </xf>
    <xf numFmtId="0" fontId="17" fillId="7" borderId="4" xfId="8" applyNumberFormat="1" applyFont="1" applyFill="1" applyBorder="1" applyAlignment="1" applyProtection="1">
      <alignment horizontal="center" vertical="center"/>
    </xf>
    <xf numFmtId="2" fontId="13" fillId="6" borderId="11" xfId="0" applyNumberFormat="1" applyFont="1" applyFill="1" applyBorder="1" applyAlignment="1">
      <alignment horizontal="center" vertical="center" wrapText="1"/>
    </xf>
    <xf numFmtId="4" fontId="13" fillId="7" borderId="11" xfId="0" applyNumberFormat="1" applyFont="1" applyFill="1" applyBorder="1" applyAlignment="1">
      <alignment horizontal="center" vertical="center" wrapText="1"/>
    </xf>
    <xf numFmtId="1" fontId="13" fillId="8" borderId="22" xfId="0" applyNumberFormat="1" applyFont="1" applyFill="1" applyBorder="1" applyAlignment="1" applyProtection="1">
      <alignment horizontal="center" vertical="center" wrapText="1"/>
      <protection locked="0"/>
    </xf>
    <xf numFmtId="4" fontId="13" fillId="9" borderId="11" xfId="0" applyNumberFormat="1" applyFont="1" applyFill="1" applyBorder="1" applyAlignment="1">
      <alignment horizontal="center" vertical="center" wrapText="1"/>
    </xf>
    <xf numFmtId="167" fontId="15" fillId="7" borderId="0" xfId="0" applyNumberFormat="1" applyFont="1" applyFill="1" applyAlignment="1">
      <alignment horizontal="center" vertical="center"/>
    </xf>
    <xf numFmtId="4" fontId="13" fillId="6" borderId="10" xfId="0" applyNumberFormat="1" applyFont="1" applyFill="1" applyBorder="1" applyAlignment="1" applyProtection="1">
      <alignment horizontal="right" vertical="center" wrapText="1"/>
      <protection locked="0"/>
    </xf>
    <xf numFmtId="1" fontId="13" fillId="10" borderId="22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8" applyNumberFormat="1" applyFont="1" applyFill="1" applyBorder="1" applyAlignment="1" applyProtection="1">
      <alignment horizontal="center" vertical="center"/>
    </xf>
    <xf numFmtId="4" fontId="13" fillId="10" borderId="22" xfId="0" applyNumberFormat="1" applyFont="1" applyFill="1" applyBorder="1" applyAlignment="1">
      <alignment horizontal="right" vertical="center" wrapText="1"/>
    </xf>
    <xf numFmtId="0" fontId="17" fillId="9" borderId="4" xfId="8" applyNumberFormat="1" applyFont="1" applyFill="1" applyBorder="1" applyAlignment="1" applyProtection="1">
      <alignment horizontal="center" vertical="center"/>
    </xf>
    <xf numFmtId="1" fontId="13" fillId="8" borderId="4" xfId="0" applyNumberFormat="1" applyFont="1" applyFill="1" applyBorder="1" applyAlignment="1" applyProtection="1">
      <alignment horizontal="center" vertical="center" wrapText="1"/>
      <protection locked="0"/>
    </xf>
    <xf numFmtId="49" fontId="17" fillId="9" borderId="4" xfId="8" applyNumberFormat="1" applyFont="1" applyFill="1" applyBorder="1" applyAlignment="1" applyProtection="1">
      <alignment horizontal="center" vertical="center"/>
    </xf>
    <xf numFmtId="2" fontId="17" fillId="9" borderId="4" xfId="8" applyNumberFormat="1" applyFont="1" applyFill="1" applyBorder="1" applyAlignment="1" applyProtection="1">
      <alignment horizontal="center" vertical="center"/>
    </xf>
    <xf numFmtId="2" fontId="12" fillId="8" borderId="4" xfId="0" applyNumberFormat="1" applyFont="1" applyFill="1" applyBorder="1" applyAlignment="1">
      <alignment horizontal="center" vertical="justify" wrapText="1"/>
    </xf>
    <xf numFmtId="0" fontId="0" fillId="9" borderId="4" xfId="0" applyFill="1" applyBorder="1" applyAlignment="1">
      <alignment horizontal="center" vertical="center" wrapText="1"/>
    </xf>
    <xf numFmtId="0" fontId="21" fillId="7" borderId="4" xfId="8" applyNumberFormat="1" applyFont="1" applyFill="1" applyBorder="1" applyAlignment="1" applyProtection="1">
      <alignment horizontal="center" vertical="center"/>
    </xf>
    <xf numFmtId="0" fontId="5" fillId="7" borderId="4" xfId="0" applyFont="1" applyFill="1" applyBorder="1" applyAlignment="1">
      <alignment horizontal="center"/>
    </xf>
    <xf numFmtId="0" fontId="5" fillId="7" borderId="4" xfId="0" applyFont="1" applyFill="1" applyBorder="1"/>
    <xf numFmtId="4" fontId="22" fillId="6" borderId="4" xfId="0" applyNumberFormat="1" applyFont="1" applyFill="1" applyBorder="1" applyAlignment="1">
      <alignment horizontal="center" vertical="center" wrapText="1"/>
    </xf>
    <xf numFmtId="4" fontId="13" fillId="8" borderId="22" xfId="0" applyNumberFormat="1" applyFont="1" applyFill="1" applyBorder="1" applyAlignment="1">
      <alignment horizontal="center" vertical="center" wrapText="1"/>
    </xf>
    <xf numFmtId="167" fontId="12" fillId="8" borderId="22" xfId="0" applyNumberFormat="1" applyFont="1" applyFill="1" applyBorder="1" applyAlignment="1">
      <alignment horizontal="center" vertical="center" wrapText="1"/>
    </xf>
    <xf numFmtId="167" fontId="0" fillId="9" borderId="0" xfId="0" applyNumberFormat="1" applyFill="1" applyAlignment="1">
      <alignment horizontal="center" vertical="center"/>
    </xf>
    <xf numFmtId="167" fontId="13" fillId="10" borderId="22" xfId="0" applyNumberFormat="1" applyFont="1" applyFill="1" applyBorder="1" applyAlignment="1">
      <alignment horizontal="right" vertical="center" wrapText="1"/>
    </xf>
    <xf numFmtId="167" fontId="22" fillId="6" borderId="4" xfId="0" applyNumberFormat="1" applyFont="1" applyFill="1" applyBorder="1" applyAlignment="1">
      <alignment horizontal="center" vertical="center" wrapText="1"/>
    </xf>
    <xf numFmtId="167" fontId="13" fillId="8" borderId="22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0" xfId="1" applyFont="1" applyFill="1" applyBorder="1" applyAlignment="1" applyProtection="1">
      <alignment vertical="top" wrapText="1"/>
      <protection locked="0"/>
    </xf>
    <xf numFmtId="1" fontId="2" fillId="2" borderId="0" xfId="1" applyNumberFormat="1" applyFont="1" applyFill="1" applyBorder="1" applyAlignment="1" applyProtection="1">
      <alignment vertical="top" wrapText="1"/>
      <protection locked="0"/>
    </xf>
    <xf numFmtId="2" fontId="2" fillId="2" borderId="0" xfId="1" applyNumberFormat="1" applyFont="1" applyFill="1" applyBorder="1" applyAlignment="1" applyProtection="1">
      <alignment vertical="top" wrapText="1"/>
      <protection locked="0"/>
    </xf>
    <xf numFmtId="44" fontId="0" fillId="0" borderId="8" xfId="7" applyFont="1" applyBorder="1" applyAlignment="1">
      <alignment wrapText="1"/>
    </xf>
    <xf numFmtId="44" fontId="0" fillId="0" borderId="4" xfId="7" applyFont="1" applyBorder="1"/>
    <xf numFmtId="44" fontId="2" fillId="2" borderId="9" xfId="7" applyFont="1" applyFill="1" applyBorder="1" applyAlignment="1" applyProtection="1">
      <alignment horizontal="left" vertical="top" wrapText="1"/>
      <protection locked="0"/>
    </xf>
    <xf numFmtId="44" fontId="2" fillId="2" borderId="11" xfId="7" applyFont="1" applyFill="1" applyBorder="1" applyAlignment="1" applyProtection="1">
      <alignment horizontal="left" vertical="top" wrapText="1"/>
      <protection locked="0"/>
    </xf>
    <xf numFmtId="44" fontId="2" fillId="2" borderId="8" xfId="7" applyFont="1" applyFill="1" applyBorder="1" applyAlignment="1" applyProtection="1">
      <alignment horizontal="left" vertical="top" wrapText="1"/>
      <protection locked="0"/>
    </xf>
    <xf numFmtId="44" fontId="2" fillId="2" borderId="9" xfId="1" applyNumberFormat="1" applyFont="1" applyFill="1" applyBorder="1" applyAlignment="1" applyProtection="1">
      <alignment horizontal="justify" vertical="top" wrapText="1"/>
      <protection locked="0"/>
    </xf>
    <xf numFmtId="0" fontId="15" fillId="9" borderId="4" xfId="0" applyNumberFormat="1" applyFont="1" applyFill="1" applyBorder="1" applyAlignment="1">
      <alignment horizontal="center" vertical="center"/>
    </xf>
    <xf numFmtId="0" fontId="0" fillId="0" borderId="17" xfId="0" applyBorder="1"/>
    <xf numFmtId="167" fontId="14" fillId="6" borderId="9" xfId="7" applyNumberFormat="1" applyFont="1" applyFill="1" applyBorder="1" applyAlignment="1" applyProtection="1">
      <alignment vertical="center" wrapText="1"/>
    </xf>
    <xf numFmtId="167" fontId="14" fillId="8" borderId="4" xfId="7" applyNumberFormat="1" applyFont="1" applyFill="1" applyBorder="1" applyAlignment="1" applyProtection="1">
      <alignment vertical="center" wrapText="1"/>
    </xf>
    <xf numFmtId="167" fontId="14" fillId="6" borderId="4" xfId="7" applyNumberFormat="1" applyFont="1" applyFill="1" applyBorder="1" applyAlignment="1" applyProtection="1">
      <alignment vertical="center" wrapText="1"/>
    </xf>
    <xf numFmtId="167" fontId="12" fillId="6" borderId="4" xfId="0" applyNumberFormat="1" applyFont="1" applyFill="1" applyBorder="1" applyAlignment="1" applyProtection="1">
      <alignment horizontal="right" vertical="center" wrapText="1"/>
      <protection locked="0"/>
    </xf>
    <xf numFmtId="167" fontId="12" fillId="8" borderId="4" xfId="0" applyNumberFormat="1" applyFont="1" applyFill="1" applyBorder="1" applyAlignment="1" applyProtection="1">
      <alignment horizontal="right" vertical="center" wrapText="1"/>
      <protection locked="0"/>
    </xf>
    <xf numFmtId="167" fontId="13" fillId="8" borderId="4" xfId="0" applyNumberFormat="1" applyFont="1" applyFill="1" applyBorder="1" applyAlignment="1" applyProtection="1">
      <alignment horizontal="right" vertical="center" wrapText="1"/>
      <protection locked="0"/>
    </xf>
    <xf numFmtId="167" fontId="5" fillId="6" borderId="4" xfId="7" applyNumberFormat="1" applyFont="1" applyFill="1" applyBorder="1" applyAlignment="1" applyProtection="1">
      <alignment vertical="center" wrapText="1"/>
      <protection locked="0"/>
    </xf>
    <xf numFmtId="167" fontId="13" fillId="8" borderId="11" xfId="0" applyNumberFormat="1" applyFont="1" applyFill="1" applyBorder="1" applyAlignment="1" applyProtection="1">
      <alignment horizontal="right" vertical="center" wrapText="1"/>
      <protection locked="0"/>
    </xf>
    <xf numFmtId="167" fontId="14" fillId="6" borderId="8" xfId="7" applyNumberFormat="1" applyFont="1" applyFill="1" applyBorder="1" applyAlignment="1" applyProtection="1">
      <alignment vertical="center" wrapText="1"/>
    </xf>
    <xf numFmtId="167" fontId="15" fillId="9" borderId="0" xfId="0" applyNumberFormat="1" applyFont="1" applyFill="1" applyBorder="1" applyAlignment="1">
      <alignment horizontal="center" vertical="center"/>
    </xf>
    <xf numFmtId="44" fontId="12" fillId="6" borderId="4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0" xfId="0" applyFill="1"/>
    <xf numFmtId="166" fontId="12" fillId="6" borderId="10" xfId="0" applyNumberFormat="1" applyFont="1" applyFill="1" applyBorder="1" applyAlignment="1">
      <alignment horizontal="right" vertical="justify" wrapText="1"/>
    </xf>
    <xf numFmtId="166" fontId="12" fillId="6" borderId="24" xfId="0" applyNumberFormat="1" applyFont="1" applyFill="1" applyBorder="1" applyAlignment="1">
      <alignment horizontal="right" vertical="justify" wrapText="1"/>
    </xf>
    <xf numFmtId="166" fontId="12" fillId="6" borderId="25" xfId="0" applyNumberFormat="1" applyFont="1" applyFill="1" applyBorder="1" applyAlignment="1">
      <alignment horizontal="right" vertical="justify" wrapText="1"/>
    </xf>
    <xf numFmtId="0" fontId="24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7" fillId="3" borderId="12" xfId="0" applyFont="1" applyFill="1" applyBorder="1" applyAlignment="1">
      <alignment horizontal="right" vertical="top" wrapText="1"/>
    </xf>
    <xf numFmtId="0" fontId="7" fillId="3" borderId="7" xfId="0" applyFont="1" applyFill="1" applyBorder="1" applyAlignment="1">
      <alignment horizontal="right" vertical="top" wrapText="1"/>
    </xf>
    <xf numFmtId="0" fontId="7" fillId="3" borderId="3" xfId="0" applyFont="1" applyFill="1" applyBorder="1" applyAlignment="1">
      <alignment horizontal="right" vertical="top" wrapText="1"/>
    </xf>
    <xf numFmtId="0" fontId="7" fillId="3" borderId="0" xfId="0" applyFont="1" applyFill="1" applyBorder="1" applyAlignment="1">
      <alignment horizontal="right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49" fontId="13" fillId="8" borderId="10" xfId="0" applyNumberFormat="1" applyFont="1" applyFill="1" applyBorder="1" applyAlignment="1" applyProtection="1">
      <alignment horizontal="center" vertical="center" wrapText="1"/>
      <protection locked="0"/>
    </xf>
    <xf numFmtId="49" fontId="13" fillId="8" borderId="2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44" fontId="5" fillId="4" borderId="13" xfId="7" applyFont="1" applyFill="1" applyBorder="1" applyAlignment="1">
      <alignment horizontal="center" wrapText="1"/>
    </xf>
    <xf numFmtId="44" fontId="5" fillId="4" borderId="14" xfId="7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9">
    <cellStyle name="Moeda" xfId="7" builtinId="4"/>
    <cellStyle name="Normal" xfId="0" builtinId="0"/>
    <cellStyle name="Normal 2" xfId="1" xr:uid="{00000000-0005-0000-0000-000002000000}"/>
    <cellStyle name="Porcentagem" xfId="6" builtinId="5"/>
    <cellStyle name="Porcentagem 2" xfId="3" xr:uid="{00000000-0005-0000-0000-000004000000}"/>
    <cellStyle name="Porcentagem 3" xfId="2" xr:uid="{00000000-0005-0000-0000-000005000000}"/>
    <cellStyle name="Separador de milhares_ELETRICA_2 2 2" xfId="8" xr:uid="{D69CCEBA-C9DA-4409-A246-31E181E7A636}"/>
    <cellStyle name="Vírgula 2" xfId="5" xr:uid="{00000000-0005-0000-0000-000006000000}"/>
    <cellStyle name="Vírgula 3" xfId="4" xr:uid="{00000000-0005-0000-0000-000007000000}"/>
  </cellStyles>
  <dxfs count="0"/>
  <tableStyles count="1" defaultTableStyle="TableStyleMedium2" defaultPivotStyle="PivotStyleLight16">
    <tableStyle name="MySqlDefault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119529</xdr:colOff>
      <xdr:row>0</xdr:row>
      <xdr:rowOff>103281</xdr:rowOff>
    </xdr:from>
    <xdr:to>
      <xdr:col>1</xdr:col>
      <xdr:colOff>751525</xdr:colOff>
      <xdr:row>4</xdr:row>
      <xdr:rowOff>64061</xdr:rowOff>
    </xdr:to>
    <xdr:pic>
      <xdr:nvPicPr>
        <xdr:cNvPr id="11" name="Imagem 10" descr="ribeirao-do-pinhal.jp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9529" y="103281"/>
          <a:ext cx="1072761" cy="827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47625</xdr:rowOff>
    </xdr:from>
    <xdr:to>
      <xdr:col>1</xdr:col>
      <xdr:colOff>356616</xdr:colOff>
      <xdr:row>4</xdr:row>
      <xdr:rowOff>142875</xdr:rowOff>
    </xdr:to>
    <xdr:pic>
      <xdr:nvPicPr>
        <xdr:cNvPr id="3" name="Imagem 2" descr="ribeirao-do-pinhal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" y="47625"/>
          <a:ext cx="1042416" cy="857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133350</xdr:rowOff>
    </xdr:from>
    <xdr:to>
      <xdr:col>13</xdr:col>
      <xdr:colOff>476251</xdr:colOff>
      <xdr:row>32</xdr:row>
      <xdr:rowOff>161925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" y="133350"/>
          <a:ext cx="8401050" cy="6124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rse.cehop.se.gov.br/composicao.asp?font_sg_fonte=ORSE&amp;serv_nr_codigo=23&amp;peri_nr_ano=2023&amp;peri_nr_mes=12&amp;peri_nr_ordem=1" TargetMode="External"/><Relationship Id="rId1" Type="http://schemas.openxmlformats.org/officeDocument/2006/relationships/hyperlink" Target="http://orse.cehop.se.gov.br/composicao.asp?font_sg_fonte=ORSE&amp;serv_nr_codigo=9072&amp;peri_nr_ano=2023&amp;peri_nr_mes=12&amp;peri_nr_ordem=1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2"/>
  <sheetViews>
    <sheetView showZeros="0" tabSelected="1" topLeftCell="A121" zoomScale="102" zoomScaleNormal="115" workbookViewId="0">
      <selection activeCell="D133" sqref="D133"/>
    </sheetView>
  </sheetViews>
  <sheetFormatPr defaultRowHeight="14.4" x14ac:dyDescent="0.3"/>
  <cols>
    <col min="1" max="1" width="6.44140625" bestFit="1" customWidth="1"/>
    <col min="2" max="2" width="13.109375" bestFit="1" customWidth="1"/>
    <col min="3" max="3" width="9.88671875" bestFit="1" customWidth="1"/>
    <col min="4" max="4" width="97.33203125" customWidth="1"/>
    <col min="5" max="5" width="6.44140625" customWidth="1"/>
    <col min="6" max="6" width="7" bestFit="1" customWidth="1"/>
    <col min="7" max="7" width="13.33203125" style="18" bestFit="1" customWidth="1"/>
    <col min="8" max="8" width="9.44140625" bestFit="1" customWidth="1"/>
    <col min="9" max="9" width="12.44140625" bestFit="1" customWidth="1"/>
    <col min="10" max="10" width="13.33203125" style="116" bestFit="1" customWidth="1"/>
  </cols>
  <sheetData>
    <row r="1" spans="1:10" ht="25.8" customHeight="1" x14ac:dyDescent="0.3">
      <c r="A1" s="132" t="s">
        <v>26</v>
      </c>
      <c r="B1" s="133"/>
      <c r="C1" s="133"/>
      <c r="D1" s="133"/>
      <c r="E1" s="133"/>
      <c r="F1" s="133"/>
      <c r="G1" s="133"/>
      <c r="H1" s="133"/>
      <c r="I1" s="134"/>
    </row>
    <row r="2" spans="1:10" x14ac:dyDescent="0.3">
      <c r="A2" s="135"/>
      <c r="B2" s="136"/>
      <c r="C2" s="136"/>
      <c r="D2" s="136"/>
      <c r="E2" s="136"/>
      <c r="F2" s="136"/>
      <c r="G2" s="136"/>
      <c r="H2" s="136"/>
      <c r="I2" s="137"/>
    </row>
    <row r="3" spans="1:10" x14ac:dyDescent="0.3">
      <c r="A3" s="135"/>
      <c r="B3" s="136"/>
      <c r="C3" s="136"/>
      <c r="D3" s="136"/>
      <c r="E3" s="136"/>
      <c r="F3" s="136"/>
      <c r="G3" s="136"/>
      <c r="H3" s="136"/>
      <c r="I3" s="137"/>
    </row>
    <row r="4" spans="1:10" x14ac:dyDescent="0.3">
      <c r="A4" s="135"/>
      <c r="B4" s="136"/>
      <c r="C4" s="136"/>
      <c r="D4" s="136"/>
      <c r="E4" s="136"/>
      <c r="F4" s="136"/>
      <c r="G4" s="136"/>
      <c r="H4" s="136"/>
      <c r="I4" s="137"/>
    </row>
    <row r="5" spans="1:10" x14ac:dyDescent="0.3">
      <c r="A5" s="138"/>
      <c r="B5" s="139"/>
      <c r="C5" s="139"/>
      <c r="D5" s="139"/>
      <c r="E5" s="139"/>
      <c r="F5" s="139"/>
      <c r="G5" s="139"/>
      <c r="H5" s="139"/>
      <c r="I5" s="140"/>
    </row>
    <row r="6" spans="1:10" ht="17.25" customHeight="1" thickBot="1" x14ac:dyDescent="0.35">
      <c r="A6" s="141" t="s">
        <v>13</v>
      </c>
      <c r="B6" s="142"/>
      <c r="C6" s="142"/>
      <c r="D6" s="142"/>
      <c r="E6" s="142"/>
      <c r="F6" s="142"/>
      <c r="G6" s="142"/>
      <c r="H6" s="142"/>
      <c r="I6" s="142"/>
    </row>
    <row r="7" spans="1:10" ht="15" customHeight="1" x14ac:dyDescent="0.3">
      <c r="A7" s="143" t="s">
        <v>14</v>
      </c>
      <c r="B7" s="144"/>
      <c r="C7" s="144"/>
      <c r="D7" s="17" t="s">
        <v>284</v>
      </c>
      <c r="E7" s="147" t="s">
        <v>40</v>
      </c>
      <c r="F7" s="147"/>
      <c r="G7" s="147"/>
      <c r="H7" s="149" t="s">
        <v>29</v>
      </c>
      <c r="I7" s="147">
        <v>22.88</v>
      </c>
    </row>
    <row r="8" spans="1:10" ht="15" customHeight="1" x14ac:dyDescent="0.3">
      <c r="A8" s="145" t="s">
        <v>15</v>
      </c>
      <c r="B8" s="146"/>
      <c r="C8" s="146"/>
      <c r="D8" s="16" t="s">
        <v>285</v>
      </c>
      <c r="E8" s="148"/>
      <c r="F8" s="148"/>
      <c r="G8" s="148"/>
      <c r="H8" s="150"/>
      <c r="I8" s="151"/>
    </row>
    <row r="9" spans="1:10" x14ac:dyDescent="0.3">
      <c r="A9" s="3" t="s">
        <v>0</v>
      </c>
      <c r="B9" s="3" t="s">
        <v>24</v>
      </c>
      <c r="C9" s="3" t="s">
        <v>25</v>
      </c>
      <c r="D9" s="2" t="s">
        <v>1</v>
      </c>
      <c r="E9" s="3" t="s">
        <v>2</v>
      </c>
      <c r="F9" s="4" t="s">
        <v>3</v>
      </c>
      <c r="G9" s="4" t="s">
        <v>4</v>
      </c>
      <c r="H9" s="4" t="s">
        <v>28</v>
      </c>
      <c r="I9" s="1" t="s">
        <v>23</v>
      </c>
    </row>
    <row r="10" spans="1:10" x14ac:dyDescent="0.3">
      <c r="A10" s="21">
        <v>1</v>
      </c>
      <c r="B10" s="21"/>
      <c r="C10" s="22"/>
      <c r="D10" s="23" t="s">
        <v>45</v>
      </c>
      <c r="E10" s="24"/>
      <c r="F10" s="24"/>
      <c r="G10" s="25"/>
      <c r="H10" s="25"/>
      <c r="I10" s="26"/>
      <c r="J10" s="117">
        <f>SUM(I11:I23)</f>
        <v>8541.0936999999994</v>
      </c>
    </row>
    <row r="11" spans="1:10" s="13" customFormat="1" ht="27.6" x14ac:dyDescent="0.3">
      <c r="A11" s="27" t="s">
        <v>5</v>
      </c>
      <c r="B11" s="28" t="s">
        <v>31</v>
      </c>
      <c r="C11" s="29" t="s">
        <v>46</v>
      </c>
      <c r="D11" s="30" t="s">
        <v>47</v>
      </c>
      <c r="E11" s="31" t="s">
        <v>6</v>
      </c>
      <c r="F11" s="32">
        <v>4.5</v>
      </c>
      <c r="G11" s="33">
        <v>315.68</v>
      </c>
      <c r="H11" s="34">
        <f>ROUND(G11*(1+$I$7%),2)</f>
        <v>387.91</v>
      </c>
      <c r="I11" s="35">
        <f>F11*H11</f>
        <v>1745.595</v>
      </c>
      <c r="J11" s="118"/>
    </row>
    <row r="12" spans="1:10" ht="27.6" x14ac:dyDescent="0.3">
      <c r="A12" s="27" t="s">
        <v>7</v>
      </c>
      <c r="B12" s="28" t="s">
        <v>31</v>
      </c>
      <c r="C12" s="29" t="s">
        <v>48</v>
      </c>
      <c r="D12" s="36" t="s">
        <v>49</v>
      </c>
      <c r="E12" s="31" t="s">
        <v>50</v>
      </c>
      <c r="F12" s="32">
        <v>1</v>
      </c>
      <c r="G12" s="33">
        <v>112.16</v>
      </c>
      <c r="H12" s="34">
        <f t="shared" ref="H12:H78" si="0">ROUND(G12*(1+$I$7%),2)</f>
        <v>137.82</v>
      </c>
      <c r="I12" s="35">
        <f>F12*H12</f>
        <v>137.82</v>
      </c>
      <c r="J12" s="118"/>
    </row>
    <row r="13" spans="1:10" x14ac:dyDescent="0.3">
      <c r="A13" s="27" t="s">
        <v>8</v>
      </c>
      <c r="B13" s="28" t="s">
        <v>41</v>
      </c>
      <c r="C13" s="115">
        <v>23</v>
      </c>
      <c r="D13" s="30" t="s">
        <v>307</v>
      </c>
      <c r="E13" s="39" t="s">
        <v>6</v>
      </c>
      <c r="F13" s="32">
        <v>8.6</v>
      </c>
      <c r="G13" s="33">
        <v>15.4</v>
      </c>
      <c r="H13" s="34">
        <f t="shared" si="0"/>
        <v>18.920000000000002</v>
      </c>
      <c r="I13" s="35">
        <f>F13*H13</f>
        <v>162.71200000000002</v>
      </c>
      <c r="J13" s="118"/>
    </row>
    <row r="14" spans="1:10" ht="27.6" x14ac:dyDescent="0.3">
      <c r="A14" s="27" t="s">
        <v>9</v>
      </c>
      <c r="B14" s="28" t="s">
        <v>31</v>
      </c>
      <c r="C14" s="31">
        <v>97622</v>
      </c>
      <c r="D14" s="30" t="s">
        <v>51</v>
      </c>
      <c r="E14" s="37" t="s">
        <v>10</v>
      </c>
      <c r="F14" s="34">
        <v>1.4</v>
      </c>
      <c r="G14" s="33">
        <v>69.55</v>
      </c>
      <c r="H14" s="34">
        <f t="shared" si="0"/>
        <v>85.46</v>
      </c>
      <c r="I14" s="35">
        <f t="shared" ref="I14:I79" si="1">F14*H14</f>
        <v>119.64399999999998</v>
      </c>
      <c r="J14" s="118"/>
    </row>
    <row r="15" spans="1:10" ht="27.6" x14ac:dyDescent="0.3">
      <c r="A15" s="27" t="s">
        <v>44</v>
      </c>
      <c r="B15" s="28" t="s">
        <v>31</v>
      </c>
      <c r="C15" s="31">
        <v>104790</v>
      </c>
      <c r="D15" s="38" t="s">
        <v>52</v>
      </c>
      <c r="E15" s="37" t="s">
        <v>10</v>
      </c>
      <c r="F15" s="34">
        <v>8.8000000000000007</v>
      </c>
      <c r="G15" s="33">
        <v>122.32</v>
      </c>
      <c r="H15" s="34">
        <f t="shared" si="0"/>
        <v>150.31</v>
      </c>
      <c r="I15" s="35">
        <f t="shared" si="1"/>
        <v>1322.7280000000001</v>
      </c>
      <c r="J15" s="118"/>
    </row>
    <row r="16" spans="1:10" x14ac:dyDescent="0.3">
      <c r="A16" s="27" t="s">
        <v>55</v>
      </c>
      <c r="B16" s="28" t="s">
        <v>31</v>
      </c>
      <c r="C16" s="29" t="s">
        <v>53</v>
      </c>
      <c r="D16" s="30" t="s">
        <v>54</v>
      </c>
      <c r="E16" s="31" t="s">
        <v>6</v>
      </c>
      <c r="F16" s="34">
        <f>SUM(7.5+0.96)</f>
        <v>8.4600000000000009</v>
      </c>
      <c r="G16" s="33">
        <v>30.33</v>
      </c>
      <c r="H16" s="34">
        <f t="shared" si="0"/>
        <v>37.270000000000003</v>
      </c>
      <c r="I16" s="35">
        <f t="shared" si="1"/>
        <v>315.30420000000004</v>
      </c>
      <c r="J16" s="118"/>
    </row>
    <row r="17" spans="1:10" x14ac:dyDescent="0.3">
      <c r="A17" s="27" t="s">
        <v>58</v>
      </c>
      <c r="B17" s="28" t="s">
        <v>31</v>
      </c>
      <c r="C17" s="29" t="s">
        <v>56</v>
      </c>
      <c r="D17" s="38" t="s">
        <v>57</v>
      </c>
      <c r="E17" s="31" t="s">
        <v>50</v>
      </c>
      <c r="F17" s="34">
        <v>7</v>
      </c>
      <c r="G17" s="33">
        <v>15.53</v>
      </c>
      <c r="H17" s="34">
        <f t="shared" si="0"/>
        <v>19.079999999999998</v>
      </c>
      <c r="I17" s="35">
        <f t="shared" si="1"/>
        <v>133.56</v>
      </c>
      <c r="J17" s="118"/>
    </row>
    <row r="18" spans="1:10" x14ac:dyDescent="0.3">
      <c r="A18" s="27" t="s">
        <v>60</v>
      </c>
      <c r="B18" s="28" t="s">
        <v>31</v>
      </c>
      <c r="C18" s="115">
        <v>97665</v>
      </c>
      <c r="D18" s="38" t="s">
        <v>287</v>
      </c>
      <c r="E18" s="31" t="s">
        <v>50</v>
      </c>
      <c r="F18" s="34">
        <v>2</v>
      </c>
      <c r="G18" s="33">
        <v>2.21</v>
      </c>
      <c r="H18" s="34">
        <f t="shared" si="0"/>
        <v>2.72</v>
      </c>
      <c r="I18" s="35">
        <f t="shared" si="1"/>
        <v>5.44</v>
      </c>
      <c r="J18" s="118"/>
    </row>
    <row r="19" spans="1:10" ht="27.6" x14ac:dyDescent="0.3">
      <c r="A19" s="27" t="s">
        <v>63</v>
      </c>
      <c r="B19" s="28" t="s">
        <v>31</v>
      </c>
      <c r="C19" s="31">
        <v>100329</v>
      </c>
      <c r="D19" s="38" t="s">
        <v>59</v>
      </c>
      <c r="E19" s="39" t="s">
        <v>6</v>
      </c>
      <c r="F19" s="34">
        <v>93</v>
      </c>
      <c r="G19" s="33">
        <v>20.420000000000002</v>
      </c>
      <c r="H19" s="34">
        <f t="shared" si="0"/>
        <v>25.09</v>
      </c>
      <c r="I19" s="35">
        <f t="shared" si="1"/>
        <v>2333.37</v>
      </c>
      <c r="J19" s="118"/>
    </row>
    <row r="20" spans="1:10" s="13" customFormat="1" ht="27.6" x14ac:dyDescent="0.3">
      <c r="A20" s="27" t="s">
        <v>66</v>
      </c>
      <c r="B20" s="28" t="s">
        <v>31</v>
      </c>
      <c r="C20" s="29" t="s">
        <v>61</v>
      </c>
      <c r="D20" s="30" t="s">
        <v>62</v>
      </c>
      <c r="E20" s="31" t="s">
        <v>6</v>
      </c>
      <c r="F20" s="34">
        <v>13.39</v>
      </c>
      <c r="G20" s="33">
        <v>4.3600000000000003</v>
      </c>
      <c r="H20" s="34">
        <f t="shared" si="0"/>
        <v>5.36</v>
      </c>
      <c r="I20" s="35">
        <f t="shared" si="1"/>
        <v>71.770400000000009</v>
      </c>
      <c r="J20" s="118"/>
    </row>
    <row r="21" spans="1:10" s="13" customFormat="1" ht="27.6" x14ac:dyDescent="0.3">
      <c r="A21" s="27" t="s">
        <v>286</v>
      </c>
      <c r="B21" s="28" t="s">
        <v>31</v>
      </c>
      <c r="C21" s="29" t="s">
        <v>64</v>
      </c>
      <c r="D21" s="30" t="s">
        <v>65</v>
      </c>
      <c r="E21" s="31" t="s">
        <v>6</v>
      </c>
      <c r="F21" s="34">
        <v>13.39</v>
      </c>
      <c r="G21" s="33">
        <v>9.43</v>
      </c>
      <c r="H21" s="34">
        <f t="shared" si="0"/>
        <v>11.59</v>
      </c>
      <c r="I21" s="35">
        <f t="shared" si="1"/>
        <v>155.1901</v>
      </c>
      <c r="J21" s="118"/>
    </row>
    <row r="22" spans="1:10" s="19" customFormat="1" ht="27.6" x14ac:dyDescent="0.3">
      <c r="A22" s="27" t="s">
        <v>69</v>
      </c>
      <c r="B22" s="28" t="s">
        <v>31</v>
      </c>
      <c r="C22" s="29" t="s">
        <v>67</v>
      </c>
      <c r="D22" s="38" t="s">
        <v>68</v>
      </c>
      <c r="E22" s="31" t="s">
        <v>6</v>
      </c>
      <c r="F22" s="34">
        <v>25.5</v>
      </c>
      <c r="G22" s="33">
        <v>28.06</v>
      </c>
      <c r="H22" s="34">
        <f t="shared" si="0"/>
        <v>34.479999999999997</v>
      </c>
      <c r="I22" s="35">
        <f t="shared" si="1"/>
        <v>879.2399999999999</v>
      </c>
      <c r="J22" s="118"/>
    </row>
    <row r="23" spans="1:10" s="13" customFormat="1" x14ac:dyDescent="0.3">
      <c r="A23" s="27" t="s">
        <v>308</v>
      </c>
      <c r="B23" s="28" t="s">
        <v>70</v>
      </c>
      <c r="C23" s="31">
        <v>1</v>
      </c>
      <c r="D23" s="40" t="s">
        <v>71</v>
      </c>
      <c r="E23" s="37" t="s">
        <v>6</v>
      </c>
      <c r="F23" s="34">
        <v>24</v>
      </c>
      <c r="G23" s="33">
        <v>39.29</v>
      </c>
      <c r="H23" s="34">
        <f t="shared" si="0"/>
        <v>48.28</v>
      </c>
      <c r="I23" s="35">
        <f t="shared" si="1"/>
        <v>1158.72</v>
      </c>
      <c r="J23" s="118"/>
    </row>
    <row r="24" spans="1:10" x14ac:dyDescent="0.3">
      <c r="A24" s="41">
        <v>2</v>
      </c>
      <c r="B24" s="42"/>
      <c r="C24" s="43"/>
      <c r="D24" s="44" t="s">
        <v>72</v>
      </c>
      <c r="E24" s="45"/>
      <c r="F24" s="45"/>
      <c r="G24" s="46"/>
      <c r="H24" s="46"/>
      <c r="I24" s="46"/>
      <c r="J24" s="119">
        <f>SUM(I25:I30)</f>
        <v>5280.6783000000005</v>
      </c>
    </row>
    <row r="25" spans="1:10" ht="27.6" x14ac:dyDescent="0.3">
      <c r="A25" s="27" t="s">
        <v>11</v>
      </c>
      <c r="B25" s="28" t="s">
        <v>31</v>
      </c>
      <c r="C25" s="29" t="s">
        <v>73</v>
      </c>
      <c r="D25" s="38" t="s">
        <v>74</v>
      </c>
      <c r="E25" s="31" t="s">
        <v>35</v>
      </c>
      <c r="F25" s="32">
        <f>SUM(18+12)</f>
        <v>30</v>
      </c>
      <c r="G25" s="33">
        <v>64.180000000000007</v>
      </c>
      <c r="H25" s="34">
        <f t="shared" si="0"/>
        <v>78.86</v>
      </c>
      <c r="I25" s="35">
        <f t="shared" si="1"/>
        <v>2365.8000000000002</v>
      </c>
      <c r="J25" s="118"/>
    </row>
    <row r="26" spans="1:10" ht="27.6" x14ac:dyDescent="0.3">
      <c r="A26" s="27" t="s">
        <v>12</v>
      </c>
      <c r="B26" s="28" t="s">
        <v>31</v>
      </c>
      <c r="C26" s="29" t="s">
        <v>75</v>
      </c>
      <c r="D26" s="38" t="s">
        <v>76</v>
      </c>
      <c r="E26" s="37" t="s">
        <v>10</v>
      </c>
      <c r="F26" s="32">
        <v>0.95</v>
      </c>
      <c r="G26" s="33">
        <v>381.72</v>
      </c>
      <c r="H26" s="34">
        <f t="shared" si="0"/>
        <v>469.06</v>
      </c>
      <c r="I26" s="35">
        <f t="shared" si="1"/>
        <v>445.60699999999997</v>
      </c>
      <c r="J26" s="118"/>
    </row>
    <row r="27" spans="1:10" ht="27.6" x14ac:dyDescent="0.3">
      <c r="A27" s="27" t="s">
        <v>77</v>
      </c>
      <c r="B27" s="28" t="s">
        <v>31</v>
      </c>
      <c r="C27" s="29" t="s">
        <v>78</v>
      </c>
      <c r="D27" s="38" t="s">
        <v>79</v>
      </c>
      <c r="E27" s="31" t="s">
        <v>80</v>
      </c>
      <c r="F27" s="32">
        <v>10.77</v>
      </c>
      <c r="G27" s="33">
        <v>18.920000000000002</v>
      </c>
      <c r="H27" s="34">
        <f t="shared" si="0"/>
        <v>23.25</v>
      </c>
      <c r="I27" s="35">
        <f t="shared" si="1"/>
        <v>250.4025</v>
      </c>
      <c r="J27" s="118"/>
    </row>
    <row r="28" spans="1:10" ht="27.6" x14ac:dyDescent="0.3">
      <c r="A28" s="27" t="s">
        <v>81</v>
      </c>
      <c r="B28" s="28" t="s">
        <v>31</v>
      </c>
      <c r="C28" s="115">
        <v>96545</v>
      </c>
      <c r="D28" s="38" t="s">
        <v>288</v>
      </c>
      <c r="E28" s="31" t="s">
        <v>80</v>
      </c>
      <c r="F28" s="32">
        <v>33.49</v>
      </c>
      <c r="G28" s="33">
        <v>14.83</v>
      </c>
      <c r="H28" s="34">
        <f t="shared" si="0"/>
        <v>18.22</v>
      </c>
      <c r="I28" s="35">
        <f t="shared" si="1"/>
        <v>610.18780000000004</v>
      </c>
      <c r="J28" s="118"/>
    </row>
    <row r="29" spans="1:10" ht="27.6" x14ac:dyDescent="0.3">
      <c r="A29" s="27" t="s">
        <v>84</v>
      </c>
      <c r="B29" s="28" t="s">
        <v>31</v>
      </c>
      <c r="C29" s="29" t="s">
        <v>82</v>
      </c>
      <c r="D29" s="38" t="s">
        <v>83</v>
      </c>
      <c r="E29" s="31" t="s">
        <v>10</v>
      </c>
      <c r="F29" s="32">
        <v>0.95</v>
      </c>
      <c r="G29" s="33">
        <v>692.53</v>
      </c>
      <c r="H29" s="34">
        <f t="shared" si="0"/>
        <v>850.98</v>
      </c>
      <c r="I29" s="35">
        <f t="shared" si="1"/>
        <v>808.43099999999993</v>
      </c>
      <c r="J29" s="118"/>
    </row>
    <row r="30" spans="1:10" s="13" customFormat="1" x14ac:dyDescent="0.3">
      <c r="A30" s="27" t="s">
        <v>289</v>
      </c>
      <c r="B30" s="28" t="s">
        <v>31</v>
      </c>
      <c r="C30" s="31">
        <v>98557</v>
      </c>
      <c r="D30" s="30" t="s">
        <v>85</v>
      </c>
      <c r="E30" s="31" t="s">
        <v>6</v>
      </c>
      <c r="F30" s="32">
        <v>15</v>
      </c>
      <c r="G30" s="33">
        <v>43.42</v>
      </c>
      <c r="H30" s="34">
        <f t="shared" si="0"/>
        <v>53.35</v>
      </c>
      <c r="I30" s="35">
        <f t="shared" si="1"/>
        <v>800.25</v>
      </c>
      <c r="J30" s="118"/>
    </row>
    <row r="31" spans="1:10" s="19" customFormat="1" x14ac:dyDescent="0.3">
      <c r="A31" s="41">
        <v>3</v>
      </c>
      <c r="B31" s="42"/>
      <c r="C31" s="43"/>
      <c r="D31" s="44" t="s">
        <v>86</v>
      </c>
      <c r="E31" s="45"/>
      <c r="F31" s="45"/>
      <c r="G31" s="46"/>
      <c r="H31" s="46"/>
      <c r="I31" s="46"/>
      <c r="J31" s="119">
        <f>SUM(I32:I36)</f>
        <v>6100.5366000000004</v>
      </c>
    </row>
    <row r="32" spans="1:10" s="13" customFormat="1" ht="27.6" x14ac:dyDescent="0.3">
      <c r="A32" s="27" t="s">
        <v>33</v>
      </c>
      <c r="B32" s="28" t="s">
        <v>31</v>
      </c>
      <c r="C32" s="29" t="s">
        <v>87</v>
      </c>
      <c r="D32" s="30" t="s">
        <v>88</v>
      </c>
      <c r="E32" s="32" t="s">
        <v>80</v>
      </c>
      <c r="F32" s="32">
        <f>SUM(8.23+1.1+1.38)</f>
        <v>10.71</v>
      </c>
      <c r="G32" s="33">
        <v>14.52</v>
      </c>
      <c r="H32" s="34">
        <f t="shared" si="0"/>
        <v>17.84</v>
      </c>
      <c r="I32" s="35">
        <f t="shared" si="1"/>
        <v>191.06640000000002</v>
      </c>
      <c r="J32" s="118"/>
    </row>
    <row r="33" spans="1:10" ht="27.6" x14ac:dyDescent="0.3">
      <c r="A33" s="27" t="s">
        <v>43</v>
      </c>
      <c r="B33" s="28" t="s">
        <v>31</v>
      </c>
      <c r="C33" s="29" t="s">
        <v>89</v>
      </c>
      <c r="D33" s="30" t="s">
        <v>90</v>
      </c>
      <c r="E33" s="32" t="s">
        <v>80</v>
      </c>
      <c r="F33" s="32">
        <f>SUM(29.1+3.92+4.9)</f>
        <v>37.92</v>
      </c>
      <c r="G33" s="33">
        <v>13.19</v>
      </c>
      <c r="H33" s="34">
        <f t="shared" si="0"/>
        <v>16.21</v>
      </c>
      <c r="I33" s="35">
        <f t="shared" si="1"/>
        <v>614.68320000000006</v>
      </c>
      <c r="J33" s="118"/>
    </row>
    <row r="34" spans="1:10" ht="27.6" x14ac:dyDescent="0.3">
      <c r="A34" s="27" t="s">
        <v>91</v>
      </c>
      <c r="B34" s="28" t="s">
        <v>31</v>
      </c>
      <c r="C34" s="29" t="s">
        <v>92</v>
      </c>
      <c r="D34" s="30" t="s">
        <v>93</v>
      </c>
      <c r="E34" s="32" t="s">
        <v>6</v>
      </c>
      <c r="F34" s="32">
        <f>SUM(17.82+2.4+3)</f>
        <v>23.22</v>
      </c>
      <c r="G34" s="33">
        <v>112.43</v>
      </c>
      <c r="H34" s="34">
        <f t="shared" si="0"/>
        <v>138.15</v>
      </c>
      <c r="I34" s="35">
        <f t="shared" si="1"/>
        <v>3207.8429999999998</v>
      </c>
      <c r="J34" s="118"/>
    </row>
    <row r="35" spans="1:10" ht="27.6" x14ac:dyDescent="0.3">
      <c r="A35" s="27" t="s">
        <v>94</v>
      </c>
      <c r="B35" s="28" t="s">
        <v>31</v>
      </c>
      <c r="C35" s="29" t="s">
        <v>95</v>
      </c>
      <c r="D35" s="30" t="s">
        <v>96</v>
      </c>
      <c r="E35" s="32" t="s">
        <v>10</v>
      </c>
      <c r="F35" s="32">
        <f>SUM(0.66+0.09+0.11)</f>
        <v>0.86</v>
      </c>
      <c r="G35" s="33">
        <v>1041.99</v>
      </c>
      <c r="H35" s="34">
        <f t="shared" si="0"/>
        <v>1280.4000000000001</v>
      </c>
      <c r="I35" s="35">
        <f t="shared" si="1"/>
        <v>1101.144</v>
      </c>
      <c r="J35" s="118"/>
    </row>
    <row r="36" spans="1:10" ht="27.6" x14ac:dyDescent="0.3">
      <c r="A36" s="27" t="s">
        <v>97</v>
      </c>
      <c r="B36" s="28" t="s">
        <v>31</v>
      </c>
      <c r="C36" s="29" t="s">
        <v>98</v>
      </c>
      <c r="D36" s="30" t="s">
        <v>99</v>
      </c>
      <c r="E36" s="32" t="s">
        <v>35</v>
      </c>
      <c r="F36" s="34">
        <v>21.2</v>
      </c>
      <c r="G36" s="33">
        <v>37.840000000000003</v>
      </c>
      <c r="H36" s="34">
        <f t="shared" si="0"/>
        <v>46.5</v>
      </c>
      <c r="I36" s="35">
        <f t="shared" si="1"/>
        <v>985.8</v>
      </c>
      <c r="J36" s="118"/>
    </row>
    <row r="37" spans="1:10" x14ac:dyDescent="0.3">
      <c r="A37" s="41">
        <v>4</v>
      </c>
      <c r="B37" s="47"/>
      <c r="C37" s="48"/>
      <c r="D37" s="49" t="s">
        <v>100</v>
      </c>
      <c r="E37" s="50"/>
      <c r="F37" s="51"/>
      <c r="G37" s="46"/>
      <c r="H37" s="46"/>
      <c r="I37" s="46"/>
      <c r="J37" s="120">
        <f>SUM(I38:I41)</f>
        <v>28900.586799999997</v>
      </c>
    </row>
    <row r="38" spans="1:10" s="13" customFormat="1" ht="27.6" x14ac:dyDescent="0.3">
      <c r="A38" s="27" t="s">
        <v>42</v>
      </c>
      <c r="B38" s="28" t="s">
        <v>31</v>
      </c>
      <c r="C38" s="29" t="s">
        <v>101</v>
      </c>
      <c r="D38" s="30" t="s">
        <v>102</v>
      </c>
      <c r="E38" s="32" t="s">
        <v>6</v>
      </c>
      <c r="F38" s="52">
        <f>SUM(71.46+9.95+13.65)</f>
        <v>95.06</v>
      </c>
      <c r="G38" s="33">
        <v>138.16999999999999</v>
      </c>
      <c r="H38" s="34">
        <f t="shared" si="0"/>
        <v>169.78</v>
      </c>
      <c r="I38" s="35">
        <f t="shared" si="1"/>
        <v>16139.2868</v>
      </c>
      <c r="J38" s="121"/>
    </row>
    <row r="39" spans="1:10" s="19" customFormat="1" ht="27.6" x14ac:dyDescent="0.3">
      <c r="A39" s="27" t="s">
        <v>103</v>
      </c>
      <c r="B39" s="28" t="s">
        <v>31</v>
      </c>
      <c r="C39" s="31">
        <v>87879</v>
      </c>
      <c r="D39" s="36" t="s">
        <v>104</v>
      </c>
      <c r="E39" s="34" t="s">
        <v>6</v>
      </c>
      <c r="F39" s="53">
        <v>187.12</v>
      </c>
      <c r="G39" s="33">
        <v>4.93</v>
      </c>
      <c r="H39" s="34">
        <f t="shared" si="0"/>
        <v>6.06</v>
      </c>
      <c r="I39" s="35">
        <f t="shared" si="1"/>
        <v>1133.9472000000001</v>
      </c>
      <c r="J39" s="122"/>
    </row>
    <row r="40" spans="1:10" ht="55.2" x14ac:dyDescent="0.3">
      <c r="A40" s="27" t="s">
        <v>105</v>
      </c>
      <c r="B40" s="28" t="s">
        <v>31</v>
      </c>
      <c r="C40" s="31">
        <v>87531</v>
      </c>
      <c r="D40" s="40" t="s">
        <v>106</v>
      </c>
      <c r="E40" s="34" t="s">
        <v>6</v>
      </c>
      <c r="F40" s="53">
        <v>36.72</v>
      </c>
      <c r="G40" s="33">
        <v>39.58</v>
      </c>
      <c r="H40" s="34">
        <f t="shared" si="0"/>
        <v>48.64</v>
      </c>
      <c r="I40" s="35">
        <f t="shared" si="1"/>
        <v>1786.0608</v>
      </c>
      <c r="J40" s="122"/>
    </row>
    <row r="41" spans="1:10" ht="41.4" x14ac:dyDescent="0.3">
      <c r="A41" s="27" t="s">
        <v>107</v>
      </c>
      <c r="B41" s="28" t="s">
        <v>31</v>
      </c>
      <c r="C41" s="31">
        <v>87775</v>
      </c>
      <c r="D41" s="30" t="s">
        <v>108</v>
      </c>
      <c r="E41" s="34" t="s">
        <v>6</v>
      </c>
      <c r="F41" s="53">
        <v>132.4</v>
      </c>
      <c r="G41" s="33">
        <v>60.49</v>
      </c>
      <c r="H41" s="34">
        <f t="shared" si="0"/>
        <v>74.33</v>
      </c>
      <c r="I41" s="35">
        <f t="shared" si="1"/>
        <v>9841.2919999999995</v>
      </c>
      <c r="J41" s="122"/>
    </row>
    <row r="42" spans="1:10" s="13" customFormat="1" x14ac:dyDescent="0.3">
      <c r="A42" s="41">
        <v>5</v>
      </c>
      <c r="B42" s="42"/>
      <c r="C42" s="48"/>
      <c r="D42" s="54" t="s">
        <v>109</v>
      </c>
      <c r="E42" s="55"/>
      <c r="F42" s="51"/>
      <c r="G42" s="46"/>
      <c r="H42" s="46"/>
      <c r="I42" s="46"/>
      <c r="J42" s="120">
        <f>I43</f>
        <v>3468.9760000000001</v>
      </c>
    </row>
    <row r="43" spans="1:10" ht="41.4" x14ac:dyDescent="0.3">
      <c r="A43" s="27" t="s">
        <v>110</v>
      </c>
      <c r="B43" s="28" t="s">
        <v>31</v>
      </c>
      <c r="C43" s="29" t="s">
        <v>111</v>
      </c>
      <c r="D43" s="40" t="s">
        <v>112</v>
      </c>
      <c r="E43" s="56" t="s">
        <v>6</v>
      </c>
      <c r="F43" s="52">
        <v>26.32</v>
      </c>
      <c r="G43" s="33">
        <v>107.26</v>
      </c>
      <c r="H43" s="34">
        <f t="shared" si="0"/>
        <v>131.80000000000001</v>
      </c>
      <c r="I43" s="35">
        <f t="shared" si="1"/>
        <v>3468.9760000000001</v>
      </c>
      <c r="J43" s="121"/>
    </row>
    <row r="44" spans="1:10" x14ac:dyDescent="0.3">
      <c r="A44" s="41">
        <v>6</v>
      </c>
      <c r="B44" s="42"/>
      <c r="C44" s="48"/>
      <c r="D44" s="54" t="s">
        <v>113</v>
      </c>
      <c r="E44" s="57"/>
      <c r="F44" s="51"/>
      <c r="G44" s="46"/>
      <c r="H44" s="46"/>
      <c r="I44" s="46"/>
      <c r="J44" s="120">
        <f>SUM(I45:I47)</f>
        <v>9775.0853999999999</v>
      </c>
    </row>
    <row r="45" spans="1:10" ht="41.4" customHeight="1" x14ac:dyDescent="0.3">
      <c r="A45" s="27" t="s">
        <v>114</v>
      </c>
      <c r="B45" s="28" t="s">
        <v>31</v>
      </c>
      <c r="C45" s="29" t="s">
        <v>115</v>
      </c>
      <c r="D45" s="38" t="s">
        <v>116</v>
      </c>
      <c r="E45" s="56" t="s">
        <v>50</v>
      </c>
      <c r="F45" s="52">
        <v>3</v>
      </c>
      <c r="G45" s="33">
        <v>891.6</v>
      </c>
      <c r="H45" s="34">
        <f t="shared" si="0"/>
        <v>1095.5999999999999</v>
      </c>
      <c r="I45" s="35">
        <f t="shared" si="1"/>
        <v>3286.7999999999997</v>
      </c>
      <c r="J45" s="122"/>
    </row>
    <row r="46" spans="1:10" ht="27.6" x14ac:dyDescent="0.3">
      <c r="A46" s="27" t="s">
        <v>117</v>
      </c>
      <c r="B46" s="28" t="s">
        <v>31</v>
      </c>
      <c r="C46" s="31">
        <v>94569</v>
      </c>
      <c r="D46" s="38" t="s">
        <v>118</v>
      </c>
      <c r="E46" s="56" t="s">
        <v>6</v>
      </c>
      <c r="F46" s="52">
        <v>0.48</v>
      </c>
      <c r="G46" s="33">
        <v>1157.82</v>
      </c>
      <c r="H46" s="34">
        <f t="shared" si="0"/>
        <v>1422.73</v>
      </c>
      <c r="I46" s="35">
        <f t="shared" si="1"/>
        <v>682.91039999999998</v>
      </c>
      <c r="J46" s="122"/>
    </row>
    <row r="47" spans="1:10" ht="41.4" x14ac:dyDescent="0.3">
      <c r="A47" s="27" t="s">
        <v>119</v>
      </c>
      <c r="B47" s="28" t="s">
        <v>31</v>
      </c>
      <c r="C47" s="31">
        <v>94562</v>
      </c>
      <c r="D47" s="38" t="s">
        <v>120</v>
      </c>
      <c r="E47" s="56" t="s">
        <v>6</v>
      </c>
      <c r="F47" s="52">
        <v>7.5</v>
      </c>
      <c r="G47" s="33">
        <v>629.91999999999996</v>
      </c>
      <c r="H47" s="34">
        <f t="shared" si="0"/>
        <v>774.05</v>
      </c>
      <c r="I47" s="35">
        <f t="shared" si="1"/>
        <v>5805.375</v>
      </c>
      <c r="J47" s="122"/>
    </row>
    <row r="48" spans="1:10" x14ac:dyDescent="0.3">
      <c r="A48" s="41">
        <v>7</v>
      </c>
      <c r="B48" s="58"/>
      <c r="C48" s="59"/>
      <c r="D48" s="41" t="s">
        <v>121</v>
      </c>
      <c r="E48" s="60"/>
      <c r="F48" s="61"/>
      <c r="G48" s="62"/>
      <c r="H48" s="62"/>
      <c r="I48" s="62"/>
      <c r="J48" s="123">
        <f>SUM(I49:I53)</f>
        <v>24144.097000000005</v>
      </c>
    </row>
    <row r="49" spans="1:10" ht="27.6" x14ac:dyDescent="0.3">
      <c r="A49" s="27" t="s">
        <v>122</v>
      </c>
      <c r="B49" s="28" t="s">
        <v>31</v>
      </c>
      <c r="C49" s="29" t="s">
        <v>123</v>
      </c>
      <c r="D49" s="38" t="s">
        <v>124</v>
      </c>
      <c r="E49" s="56" t="s">
        <v>6</v>
      </c>
      <c r="F49" s="52">
        <v>67.900000000000006</v>
      </c>
      <c r="G49" s="33">
        <v>64.819999999999993</v>
      </c>
      <c r="H49" s="34">
        <f t="shared" si="0"/>
        <v>79.650000000000006</v>
      </c>
      <c r="I49" s="35">
        <f t="shared" si="1"/>
        <v>5408.2350000000006</v>
      </c>
      <c r="J49" s="122"/>
    </row>
    <row r="50" spans="1:10" ht="41.4" x14ac:dyDescent="0.3">
      <c r="A50" s="27" t="s">
        <v>125</v>
      </c>
      <c r="B50" s="28" t="s">
        <v>31</v>
      </c>
      <c r="C50" s="31">
        <v>87765</v>
      </c>
      <c r="D50" s="40" t="s">
        <v>126</v>
      </c>
      <c r="E50" s="56" t="s">
        <v>6</v>
      </c>
      <c r="F50" s="52">
        <v>9</v>
      </c>
      <c r="G50" s="33">
        <v>62.03</v>
      </c>
      <c r="H50" s="34">
        <f t="shared" si="0"/>
        <v>76.22</v>
      </c>
      <c r="I50" s="35">
        <f t="shared" si="1"/>
        <v>685.98</v>
      </c>
      <c r="J50" s="122"/>
    </row>
    <row r="51" spans="1:10" ht="27.6" x14ac:dyDescent="0.3">
      <c r="A51" s="27" t="s">
        <v>127</v>
      </c>
      <c r="B51" s="28" t="s">
        <v>31</v>
      </c>
      <c r="C51" s="29" t="s">
        <v>123</v>
      </c>
      <c r="D51" s="38" t="s">
        <v>128</v>
      </c>
      <c r="E51" s="56" t="s">
        <v>6</v>
      </c>
      <c r="F51" s="52">
        <v>9</v>
      </c>
      <c r="G51" s="33">
        <v>64.819999999999993</v>
      </c>
      <c r="H51" s="34">
        <f t="shared" si="0"/>
        <v>79.650000000000006</v>
      </c>
      <c r="I51" s="35">
        <f t="shared" si="1"/>
        <v>716.85</v>
      </c>
      <c r="J51" s="122"/>
    </row>
    <row r="52" spans="1:10" ht="27.6" x14ac:dyDescent="0.3">
      <c r="A52" s="27" t="s">
        <v>129</v>
      </c>
      <c r="B52" s="28" t="s">
        <v>31</v>
      </c>
      <c r="C52" s="31">
        <v>92397</v>
      </c>
      <c r="D52" s="38" t="s">
        <v>130</v>
      </c>
      <c r="E52" s="56" t="s">
        <v>6</v>
      </c>
      <c r="F52" s="52">
        <v>220</v>
      </c>
      <c r="G52" s="33">
        <v>57.06</v>
      </c>
      <c r="H52" s="34">
        <f t="shared" si="0"/>
        <v>70.12</v>
      </c>
      <c r="I52" s="35">
        <f t="shared" si="1"/>
        <v>15426.400000000001</v>
      </c>
      <c r="J52" s="122"/>
    </row>
    <row r="53" spans="1:10" x14ac:dyDescent="0.3">
      <c r="A53" s="27" t="s">
        <v>131</v>
      </c>
      <c r="B53" s="28" t="s">
        <v>30</v>
      </c>
      <c r="C53" s="31">
        <v>810250</v>
      </c>
      <c r="D53" s="40" t="s">
        <v>34</v>
      </c>
      <c r="E53" s="56" t="s">
        <v>35</v>
      </c>
      <c r="F53" s="52">
        <v>36.4</v>
      </c>
      <c r="G53" s="33">
        <v>42.63</v>
      </c>
      <c r="H53" s="34">
        <f t="shared" si="0"/>
        <v>52.38</v>
      </c>
      <c r="I53" s="35">
        <f t="shared" si="1"/>
        <v>1906.6320000000001</v>
      </c>
      <c r="J53" s="122"/>
    </row>
    <row r="54" spans="1:10" x14ac:dyDescent="0.3">
      <c r="A54" s="41">
        <v>8</v>
      </c>
      <c r="B54" s="42"/>
      <c r="C54" s="63"/>
      <c r="D54" s="41" t="s">
        <v>132</v>
      </c>
      <c r="E54" s="57"/>
      <c r="F54" s="51"/>
      <c r="G54" s="64"/>
      <c r="H54" s="64"/>
      <c r="I54" s="64"/>
      <c r="J54" s="120">
        <f>I55</f>
        <v>845.91</v>
      </c>
    </row>
    <row r="55" spans="1:10" ht="27.6" x14ac:dyDescent="0.3">
      <c r="A55" s="27" t="s">
        <v>133</v>
      </c>
      <c r="B55" s="28" t="s">
        <v>31</v>
      </c>
      <c r="C55" s="31">
        <v>96111</v>
      </c>
      <c r="D55" s="38" t="s">
        <v>134</v>
      </c>
      <c r="E55" s="56" t="s">
        <v>6</v>
      </c>
      <c r="F55" s="52">
        <v>9</v>
      </c>
      <c r="G55" s="33">
        <v>76.489999999999995</v>
      </c>
      <c r="H55" s="34">
        <f t="shared" si="0"/>
        <v>93.99</v>
      </c>
      <c r="I55" s="35">
        <f t="shared" si="1"/>
        <v>845.91</v>
      </c>
      <c r="J55" s="121"/>
    </row>
    <row r="56" spans="1:10" x14ac:dyDescent="0.3">
      <c r="A56" s="41">
        <v>9</v>
      </c>
      <c r="B56" s="65"/>
      <c r="C56" s="43"/>
      <c r="D56" s="44" t="s">
        <v>135</v>
      </c>
      <c r="E56" s="45"/>
      <c r="F56" s="66"/>
      <c r="G56" s="46"/>
      <c r="H56" s="46"/>
      <c r="I56" s="46"/>
      <c r="J56" s="119">
        <f>SUM(I57:I62)</f>
        <v>24888.9</v>
      </c>
    </row>
    <row r="57" spans="1:10" ht="27.6" x14ac:dyDescent="0.3">
      <c r="A57" s="27" t="s">
        <v>136</v>
      </c>
      <c r="B57" s="67" t="s">
        <v>41</v>
      </c>
      <c r="C57" s="39">
        <v>13358</v>
      </c>
      <c r="D57" s="38" t="s">
        <v>137</v>
      </c>
      <c r="E57" s="56" t="s">
        <v>6</v>
      </c>
      <c r="F57" s="53">
        <f>SUM(42+15)</f>
        <v>57</v>
      </c>
      <c r="G57" s="33">
        <v>146.53</v>
      </c>
      <c r="H57" s="34">
        <f t="shared" si="0"/>
        <v>180.06</v>
      </c>
      <c r="I57" s="35">
        <f t="shared" si="1"/>
        <v>10263.42</v>
      </c>
      <c r="J57" s="122"/>
    </row>
    <row r="58" spans="1:10" ht="41.4" x14ac:dyDescent="0.3">
      <c r="A58" s="27" t="s">
        <v>138</v>
      </c>
      <c r="B58" s="67" t="s">
        <v>31</v>
      </c>
      <c r="C58" s="39">
        <v>100773</v>
      </c>
      <c r="D58" s="40" t="s">
        <v>139</v>
      </c>
      <c r="E58" s="56" t="s">
        <v>80</v>
      </c>
      <c r="F58" s="53">
        <v>300</v>
      </c>
      <c r="G58" s="33">
        <v>19.5</v>
      </c>
      <c r="H58" s="34">
        <f t="shared" si="0"/>
        <v>23.96</v>
      </c>
      <c r="I58" s="35">
        <f t="shared" si="1"/>
        <v>7188</v>
      </c>
      <c r="J58" s="122"/>
    </row>
    <row r="59" spans="1:10" ht="41.4" x14ac:dyDescent="0.3">
      <c r="A59" s="27" t="s">
        <v>140</v>
      </c>
      <c r="B59" s="67" t="s">
        <v>31</v>
      </c>
      <c r="C59" s="39">
        <v>104314</v>
      </c>
      <c r="D59" s="40" t="s">
        <v>141</v>
      </c>
      <c r="E59" s="56" t="s">
        <v>80</v>
      </c>
      <c r="F59" s="53">
        <v>200</v>
      </c>
      <c r="G59" s="33">
        <v>11.12</v>
      </c>
      <c r="H59" s="34">
        <f t="shared" si="0"/>
        <v>13.66</v>
      </c>
      <c r="I59" s="35">
        <f t="shared" si="1"/>
        <v>2732</v>
      </c>
      <c r="J59" s="122"/>
    </row>
    <row r="60" spans="1:10" ht="45" customHeight="1" x14ac:dyDescent="0.3">
      <c r="A60" s="27" t="s">
        <v>142</v>
      </c>
      <c r="B60" s="67" t="s">
        <v>31</v>
      </c>
      <c r="C60" s="39">
        <v>100766</v>
      </c>
      <c r="D60" s="40" t="s">
        <v>143</v>
      </c>
      <c r="E60" s="56" t="s">
        <v>80</v>
      </c>
      <c r="F60" s="53">
        <v>175</v>
      </c>
      <c r="G60" s="33">
        <v>15.29</v>
      </c>
      <c r="H60" s="34">
        <f t="shared" si="0"/>
        <v>18.79</v>
      </c>
      <c r="I60" s="35">
        <f t="shared" si="1"/>
        <v>3288.25</v>
      </c>
      <c r="J60" s="122"/>
    </row>
    <row r="61" spans="1:10" ht="34.200000000000003" customHeight="1" x14ac:dyDescent="0.3">
      <c r="A61" s="27" t="s">
        <v>144</v>
      </c>
      <c r="B61" s="67" t="s">
        <v>31</v>
      </c>
      <c r="C61" s="68">
        <v>92539</v>
      </c>
      <c r="D61" s="40" t="s">
        <v>145</v>
      </c>
      <c r="E61" s="56" t="s">
        <v>146</v>
      </c>
      <c r="F61" s="53">
        <v>9</v>
      </c>
      <c r="G61" s="33">
        <v>88.58</v>
      </c>
      <c r="H61" s="34">
        <f t="shared" si="0"/>
        <v>108.85</v>
      </c>
      <c r="I61" s="35">
        <f t="shared" si="1"/>
        <v>979.65</v>
      </c>
      <c r="J61" s="122"/>
    </row>
    <row r="62" spans="1:10" ht="27.6" x14ac:dyDescent="0.3">
      <c r="A62" s="27" t="s">
        <v>147</v>
      </c>
      <c r="B62" s="67" t="s">
        <v>31</v>
      </c>
      <c r="C62" s="68">
        <v>94195</v>
      </c>
      <c r="D62" s="38" t="s">
        <v>148</v>
      </c>
      <c r="E62" s="56" t="s">
        <v>146</v>
      </c>
      <c r="F62" s="53">
        <v>9</v>
      </c>
      <c r="G62" s="33">
        <v>39.57</v>
      </c>
      <c r="H62" s="34">
        <f t="shared" si="0"/>
        <v>48.62</v>
      </c>
      <c r="I62" s="35">
        <f t="shared" si="1"/>
        <v>437.58</v>
      </c>
      <c r="J62" s="122"/>
    </row>
    <row r="63" spans="1:10" x14ac:dyDescent="0.3">
      <c r="A63" s="41">
        <v>10</v>
      </c>
      <c r="B63" s="47"/>
      <c r="C63" s="48"/>
      <c r="D63" s="69" t="s">
        <v>149</v>
      </c>
      <c r="E63" s="70"/>
      <c r="F63" s="71"/>
      <c r="G63" s="46"/>
      <c r="H63" s="46"/>
      <c r="I63" s="46"/>
      <c r="J63" s="120">
        <f>J64+J82+J96</f>
        <v>11400.703000000001</v>
      </c>
    </row>
    <row r="64" spans="1:10" x14ac:dyDescent="0.3">
      <c r="A64" s="72" t="s">
        <v>150</v>
      </c>
      <c r="B64" s="47"/>
      <c r="C64" s="48"/>
      <c r="D64" s="69" t="s">
        <v>151</v>
      </c>
      <c r="E64" s="70"/>
      <c r="F64" s="71"/>
      <c r="G64" s="46"/>
      <c r="H64" s="46"/>
      <c r="I64" s="73"/>
      <c r="J64" s="120">
        <f>SUM(I65:I81)</f>
        <v>1940.711</v>
      </c>
    </row>
    <row r="65" spans="1:10" x14ac:dyDescent="0.3">
      <c r="A65" s="27" t="s">
        <v>237</v>
      </c>
      <c r="B65" s="74" t="s">
        <v>31</v>
      </c>
      <c r="C65" s="68">
        <v>102605</v>
      </c>
      <c r="D65" s="38" t="s">
        <v>153</v>
      </c>
      <c r="E65" s="34" t="s">
        <v>50</v>
      </c>
      <c r="F65" s="53">
        <v>1</v>
      </c>
      <c r="G65" s="75">
        <v>301.41000000000003</v>
      </c>
      <c r="H65" s="34">
        <f t="shared" si="0"/>
        <v>370.37</v>
      </c>
      <c r="I65" s="35">
        <f t="shared" si="1"/>
        <v>370.37</v>
      </c>
      <c r="J65" s="122"/>
    </row>
    <row r="66" spans="1:10" x14ac:dyDescent="0.3">
      <c r="A66" s="27" t="s">
        <v>238</v>
      </c>
      <c r="B66" s="68" t="s">
        <v>31</v>
      </c>
      <c r="C66" s="68">
        <v>94796</v>
      </c>
      <c r="D66" s="38" t="s">
        <v>155</v>
      </c>
      <c r="E66" s="34" t="s">
        <v>50</v>
      </c>
      <c r="F66" s="53">
        <v>1</v>
      </c>
      <c r="G66" s="75">
        <v>43.79</v>
      </c>
      <c r="H66" s="34">
        <f t="shared" si="0"/>
        <v>53.81</v>
      </c>
      <c r="I66" s="35">
        <f t="shared" si="1"/>
        <v>53.81</v>
      </c>
      <c r="J66" s="122"/>
    </row>
    <row r="67" spans="1:10" ht="27.6" x14ac:dyDescent="0.3">
      <c r="A67" s="27" t="s">
        <v>239</v>
      </c>
      <c r="B67" s="74" t="s">
        <v>31</v>
      </c>
      <c r="C67" s="74">
        <v>89356</v>
      </c>
      <c r="D67" s="38" t="s">
        <v>156</v>
      </c>
      <c r="E67" s="76" t="s">
        <v>35</v>
      </c>
      <c r="F67" s="77">
        <v>2.5</v>
      </c>
      <c r="G67" s="75">
        <v>27.37</v>
      </c>
      <c r="H67" s="34">
        <f t="shared" si="0"/>
        <v>33.630000000000003</v>
      </c>
      <c r="I67" s="35">
        <f t="shared" si="1"/>
        <v>84.075000000000003</v>
      </c>
      <c r="J67" s="122"/>
    </row>
    <row r="68" spans="1:10" ht="27.6" x14ac:dyDescent="0.3">
      <c r="A68" s="27" t="s">
        <v>240</v>
      </c>
      <c r="B68" s="74" t="s">
        <v>31</v>
      </c>
      <c r="C68" s="74">
        <v>89357</v>
      </c>
      <c r="D68" s="38" t="s">
        <v>157</v>
      </c>
      <c r="E68" s="76" t="s">
        <v>35</v>
      </c>
      <c r="F68" s="77">
        <v>2.1</v>
      </c>
      <c r="G68" s="75">
        <v>36.75</v>
      </c>
      <c r="H68" s="34">
        <f t="shared" si="0"/>
        <v>45.16</v>
      </c>
      <c r="I68" s="35">
        <f t="shared" si="1"/>
        <v>94.835999999999999</v>
      </c>
      <c r="J68" s="122"/>
    </row>
    <row r="69" spans="1:10" ht="27.6" x14ac:dyDescent="0.3">
      <c r="A69" s="27" t="s">
        <v>241</v>
      </c>
      <c r="B69" s="74" t="s">
        <v>31</v>
      </c>
      <c r="C69" s="74">
        <v>103979</v>
      </c>
      <c r="D69" s="38" t="s">
        <v>158</v>
      </c>
      <c r="E69" s="76" t="s">
        <v>35</v>
      </c>
      <c r="F69" s="77">
        <v>8.4</v>
      </c>
      <c r="G69" s="75">
        <v>32.020000000000003</v>
      </c>
      <c r="H69" s="34">
        <f t="shared" si="0"/>
        <v>39.35</v>
      </c>
      <c r="I69" s="35">
        <f t="shared" si="1"/>
        <v>330.54</v>
      </c>
      <c r="J69" s="122"/>
    </row>
    <row r="70" spans="1:10" ht="41.4" x14ac:dyDescent="0.3">
      <c r="A70" s="27" t="s">
        <v>242</v>
      </c>
      <c r="B70" s="68" t="s">
        <v>31</v>
      </c>
      <c r="C70" s="68">
        <v>94703</v>
      </c>
      <c r="D70" s="38" t="s">
        <v>159</v>
      </c>
      <c r="E70" s="78" t="s">
        <v>50</v>
      </c>
      <c r="F70" s="77">
        <v>1</v>
      </c>
      <c r="G70" s="75">
        <v>22.19</v>
      </c>
      <c r="H70" s="34">
        <f t="shared" si="0"/>
        <v>27.27</v>
      </c>
      <c r="I70" s="35">
        <f t="shared" si="1"/>
        <v>27.27</v>
      </c>
      <c r="J70" s="122"/>
    </row>
    <row r="71" spans="1:10" ht="27.6" x14ac:dyDescent="0.3">
      <c r="A71" s="27" t="s">
        <v>243</v>
      </c>
      <c r="B71" s="68" t="s">
        <v>31</v>
      </c>
      <c r="C71" s="68">
        <v>89625</v>
      </c>
      <c r="D71" s="38" t="s">
        <v>160</v>
      </c>
      <c r="E71" s="78" t="s">
        <v>50</v>
      </c>
      <c r="F71" s="77">
        <v>6</v>
      </c>
      <c r="G71" s="75">
        <v>24.1</v>
      </c>
      <c r="H71" s="34">
        <f t="shared" si="0"/>
        <v>29.61</v>
      </c>
      <c r="I71" s="35">
        <f t="shared" si="1"/>
        <v>177.66</v>
      </c>
      <c r="J71" s="122"/>
    </row>
    <row r="72" spans="1:10" ht="27.6" x14ac:dyDescent="0.3">
      <c r="A72" s="27" t="s">
        <v>244</v>
      </c>
      <c r="B72" s="74" t="s">
        <v>31</v>
      </c>
      <c r="C72" s="74">
        <v>89398</v>
      </c>
      <c r="D72" s="38" t="s">
        <v>161</v>
      </c>
      <c r="E72" s="76" t="s">
        <v>50</v>
      </c>
      <c r="F72" s="77">
        <v>2</v>
      </c>
      <c r="G72" s="75">
        <v>20.72</v>
      </c>
      <c r="H72" s="34">
        <f t="shared" si="0"/>
        <v>25.46</v>
      </c>
      <c r="I72" s="35">
        <f t="shared" si="1"/>
        <v>50.92</v>
      </c>
      <c r="J72" s="122"/>
    </row>
    <row r="73" spans="1:10" ht="27.6" x14ac:dyDescent="0.3">
      <c r="A73" s="27" t="s">
        <v>245</v>
      </c>
      <c r="B73" s="74" t="s">
        <v>31</v>
      </c>
      <c r="C73" s="74">
        <v>89627</v>
      </c>
      <c r="D73" s="38" t="s">
        <v>162</v>
      </c>
      <c r="E73" s="76" t="s">
        <v>50</v>
      </c>
      <c r="F73" s="77">
        <v>2</v>
      </c>
      <c r="G73" s="75">
        <v>21</v>
      </c>
      <c r="H73" s="34">
        <f t="shared" si="0"/>
        <v>25.8</v>
      </c>
      <c r="I73" s="35">
        <f t="shared" si="1"/>
        <v>51.6</v>
      </c>
      <c r="J73" s="122"/>
    </row>
    <row r="74" spans="1:10" ht="28.8" x14ac:dyDescent="0.3">
      <c r="A74" s="27" t="s">
        <v>246</v>
      </c>
      <c r="B74" s="74" t="s">
        <v>31</v>
      </c>
      <c r="C74" s="74">
        <v>104008</v>
      </c>
      <c r="D74" s="38" t="s">
        <v>163</v>
      </c>
      <c r="E74" s="76" t="s">
        <v>50</v>
      </c>
      <c r="F74" s="77">
        <v>2</v>
      </c>
      <c r="G74" s="75">
        <v>33.700000000000003</v>
      </c>
      <c r="H74" s="34">
        <f t="shared" si="0"/>
        <v>41.41</v>
      </c>
      <c r="I74" s="35">
        <f t="shared" si="1"/>
        <v>82.82</v>
      </c>
      <c r="J74" s="122"/>
    </row>
    <row r="75" spans="1:10" ht="28.8" x14ac:dyDescent="0.3">
      <c r="A75" s="27" t="s">
        <v>247</v>
      </c>
      <c r="B75" s="74" t="s">
        <v>31</v>
      </c>
      <c r="C75" s="74">
        <v>89400</v>
      </c>
      <c r="D75" s="38" t="s">
        <v>164</v>
      </c>
      <c r="E75" s="76" t="s">
        <v>50</v>
      </c>
      <c r="F75" s="77">
        <v>2</v>
      </c>
      <c r="G75" s="75">
        <v>16.68</v>
      </c>
      <c r="H75" s="34">
        <f t="shared" si="0"/>
        <v>20.5</v>
      </c>
      <c r="I75" s="35">
        <f t="shared" si="1"/>
        <v>41</v>
      </c>
      <c r="J75" s="122"/>
    </row>
    <row r="76" spans="1:10" ht="28.8" x14ac:dyDescent="0.3">
      <c r="A76" s="27" t="s">
        <v>248</v>
      </c>
      <c r="B76" s="74" t="s">
        <v>31</v>
      </c>
      <c r="C76" s="74">
        <v>89362</v>
      </c>
      <c r="D76" s="38" t="s">
        <v>165</v>
      </c>
      <c r="E76" s="76" t="s">
        <v>50</v>
      </c>
      <c r="F76" s="77">
        <v>6</v>
      </c>
      <c r="G76" s="75">
        <v>11.08</v>
      </c>
      <c r="H76" s="34">
        <f t="shared" si="0"/>
        <v>13.62</v>
      </c>
      <c r="I76" s="35">
        <f t="shared" si="1"/>
        <v>81.72</v>
      </c>
      <c r="J76" s="122"/>
    </row>
    <row r="77" spans="1:10" ht="28.8" x14ac:dyDescent="0.3">
      <c r="A77" s="27" t="s">
        <v>249</v>
      </c>
      <c r="B77" s="74" t="s">
        <v>31</v>
      </c>
      <c r="C77" s="74">
        <v>89367</v>
      </c>
      <c r="D77" s="38" t="s">
        <v>166</v>
      </c>
      <c r="E77" s="76" t="s">
        <v>50</v>
      </c>
      <c r="F77" s="77">
        <v>2</v>
      </c>
      <c r="G77" s="75">
        <v>14.93</v>
      </c>
      <c r="H77" s="34">
        <f t="shared" si="0"/>
        <v>18.350000000000001</v>
      </c>
      <c r="I77" s="35">
        <f t="shared" si="1"/>
        <v>36.700000000000003</v>
      </c>
      <c r="J77" s="122"/>
    </row>
    <row r="78" spans="1:10" ht="28.8" x14ac:dyDescent="0.3">
      <c r="A78" s="27" t="s">
        <v>250</v>
      </c>
      <c r="B78" s="74" t="s">
        <v>31</v>
      </c>
      <c r="C78" s="74">
        <v>89501</v>
      </c>
      <c r="D78" s="38" t="s">
        <v>167</v>
      </c>
      <c r="E78" s="76" t="s">
        <v>50</v>
      </c>
      <c r="F78" s="79">
        <v>6</v>
      </c>
      <c r="G78" s="75">
        <v>15.51</v>
      </c>
      <c r="H78" s="34">
        <f t="shared" si="0"/>
        <v>19.059999999999999</v>
      </c>
      <c r="I78" s="35">
        <f t="shared" si="1"/>
        <v>114.35999999999999</v>
      </c>
      <c r="J78" s="122"/>
    </row>
    <row r="79" spans="1:10" ht="28.8" x14ac:dyDescent="0.3">
      <c r="A79" s="27" t="s">
        <v>251</v>
      </c>
      <c r="B79" s="74" t="s">
        <v>31</v>
      </c>
      <c r="C79" s="74">
        <v>103995</v>
      </c>
      <c r="D79" s="38" t="s">
        <v>168</v>
      </c>
      <c r="E79" s="76" t="s">
        <v>50</v>
      </c>
      <c r="F79" s="52">
        <v>1</v>
      </c>
      <c r="G79" s="75">
        <v>16.53</v>
      </c>
      <c r="H79" s="34">
        <f t="shared" ref="H79:H140" si="2">ROUND(G79*(1+$I$7%),2)</f>
        <v>20.309999999999999</v>
      </c>
      <c r="I79" s="35">
        <f t="shared" si="1"/>
        <v>20.309999999999999</v>
      </c>
      <c r="J79" s="122"/>
    </row>
    <row r="80" spans="1:10" ht="21.6" customHeight="1" x14ac:dyDescent="0.3">
      <c r="A80" s="27" t="s">
        <v>252</v>
      </c>
      <c r="B80" s="74" t="s">
        <v>31</v>
      </c>
      <c r="C80" s="74">
        <v>89349</v>
      </c>
      <c r="D80" s="38" t="s">
        <v>169</v>
      </c>
      <c r="E80" s="76" t="s">
        <v>50</v>
      </c>
      <c r="F80" s="52">
        <v>2</v>
      </c>
      <c r="G80" s="75">
        <v>26.41</v>
      </c>
      <c r="H80" s="34">
        <f t="shared" si="2"/>
        <v>32.450000000000003</v>
      </c>
      <c r="I80" s="35">
        <f t="shared" ref="I80:I107" si="3">F80*H80</f>
        <v>64.900000000000006</v>
      </c>
      <c r="J80" s="122"/>
    </row>
    <row r="81" spans="1:10" ht="28.8" x14ac:dyDescent="0.3">
      <c r="A81" s="27" t="s">
        <v>253</v>
      </c>
      <c r="B81" s="74" t="s">
        <v>31</v>
      </c>
      <c r="C81" s="74">
        <v>94497</v>
      </c>
      <c r="D81" s="38" t="s">
        <v>170</v>
      </c>
      <c r="E81" s="76" t="s">
        <v>50</v>
      </c>
      <c r="F81" s="52">
        <v>2</v>
      </c>
      <c r="G81" s="75">
        <v>104.91</v>
      </c>
      <c r="H81" s="34">
        <f t="shared" si="2"/>
        <v>128.91</v>
      </c>
      <c r="I81" s="35">
        <f t="shared" si="3"/>
        <v>257.82</v>
      </c>
      <c r="J81" s="122"/>
    </row>
    <row r="82" spans="1:10" x14ac:dyDescent="0.3">
      <c r="A82" s="41" t="s">
        <v>152</v>
      </c>
      <c r="B82" s="47"/>
      <c r="C82" s="80"/>
      <c r="D82" s="69" t="s">
        <v>171</v>
      </c>
      <c r="E82" s="81"/>
      <c r="F82" s="82"/>
      <c r="G82" s="46"/>
      <c r="H82" s="46"/>
      <c r="I82" s="73"/>
      <c r="J82" s="120">
        <f>SUM(I83:I95)</f>
        <v>2751.201</v>
      </c>
    </row>
    <row r="83" spans="1:10" ht="27.6" x14ac:dyDescent="0.3">
      <c r="A83" s="83" t="s">
        <v>254</v>
      </c>
      <c r="B83" s="28" t="s">
        <v>31</v>
      </c>
      <c r="C83" s="68">
        <v>89711</v>
      </c>
      <c r="D83" s="40" t="s">
        <v>173</v>
      </c>
      <c r="E83" s="78" t="s">
        <v>35</v>
      </c>
      <c r="F83" s="77">
        <v>4.2</v>
      </c>
      <c r="G83" s="75">
        <v>24.59</v>
      </c>
      <c r="H83" s="34">
        <f t="shared" si="2"/>
        <v>30.22</v>
      </c>
      <c r="I83" s="35">
        <f t="shared" si="3"/>
        <v>126.92400000000001</v>
      </c>
      <c r="J83" s="105"/>
    </row>
    <row r="84" spans="1:10" ht="27.6" x14ac:dyDescent="0.3">
      <c r="A84" s="83" t="s">
        <v>255</v>
      </c>
      <c r="B84" s="28" t="s">
        <v>31</v>
      </c>
      <c r="C84" s="68">
        <v>89712</v>
      </c>
      <c r="D84" s="40" t="s">
        <v>174</v>
      </c>
      <c r="E84" s="78" t="s">
        <v>35</v>
      </c>
      <c r="F84" s="77">
        <v>3.8</v>
      </c>
      <c r="G84" s="75">
        <v>30.59</v>
      </c>
      <c r="H84" s="34">
        <f t="shared" si="2"/>
        <v>37.590000000000003</v>
      </c>
      <c r="I84" s="35">
        <f t="shared" si="3"/>
        <v>142.84200000000001</v>
      </c>
      <c r="J84" s="105"/>
    </row>
    <row r="85" spans="1:10" ht="27.6" x14ac:dyDescent="0.3">
      <c r="A85" s="83" t="s">
        <v>256</v>
      </c>
      <c r="B85" s="28" t="s">
        <v>31</v>
      </c>
      <c r="C85" s="68">
        <v>89714</v>
      </c>
      <c r="D85" s="38" t="s">
        <v>175</v>
      </c>
      <c r="E85" s="78" t="s">
        <v>35</v>
      </c>
      <c r="F85" s="77">
        <v>22.1</v>
      </c>
      <c r="G85" s="75">
        <v>42.6</v>
      </c>
      <c r="H85" s="34">
        <f t="shared" si="2"/>
        <v>52.35</v>
      </c>
      <c r="I85" s="35">
        <f t="shared" si="3"/>
        <v>1156.9350000000002</v>
      </c>
      <c r="J85" s="105"/>
    </row>
    <row r="86" spans="1:10" ht="37.799999999999997" customHeight="1" x14ac:dyDescent="0.3">
      <c r="A86" s="83" t="s">
        <v>257</v>
      </c>
      <c r="B86" s="28" t="s">
        <v>31</v>
      </c>
      <c r="C86" s="68">
        <v>89726</v>
      </c>
      <c r="D86" s="40" t="s">
        <v>176</v>
      </c>
      <c r="E86" s="78" t="s">
        <v>50</v>
      </c>
      <c r="F86" s="77">
        <v>2</v>
      </c>
      <c r="G86" s="75">
        <v>11.93</v>
      </c>
      <c r="H86" s="34">
        <f t="shared" si="2"/>
        <v>14.66</v>
      </c>
      <c r="I86" s="35">
        <f t="shared" si="3"/>
        <v>29.32</v>
      </c>
      <c r="J86" s="105"/>
    </row>
    <row r="87" spans="1:10" ht="27.6" x14ac:dyDescent="0.3">
      <c r="A87" s="83" t="s">
        <v>258</v>
      </c>
      <c r="B87" s="28" t="s">
        <v>31</v>
      </c>
      <c r="C87" s="68">
        <v>89746</v>
      </c>
      <c r="D87" s="38" t="s">
        <v>177</v>
      </c>
      <c r="E87" s="78" t="s">
        <v>50</v>
      </c>
      <c r="F87" s="77">
        <v>2</v>
      </c>
      <c r="G87" s="75">
        <v>29.35</v>
      </c>
      <c r="H87" s="34">
        <f t="shared" si="2"/>
        <v>36.07</v>
      </c>
      <c r="I87" s="35">
        <f t="shared" si="3"/>
        <v>72.14</v>
      </c>
      <c r="J87" s="105"/>
    </row>
    <row r="88" spans="1:10" ht="35.4" customHeight="1" x14ac:dyDescent="0.3">
      <c r="A88" s="83" t="s">
        <v>259</v>
      </c>
      <c r="B88" s="28" t="s">
        <v>31</v>
      </c>
      <c r="C88" s="68">
        <v>89724</v>
      </c>
      <c r="D88" s="38" t="s">
        <v>178</v>
      </c>
      <c r="E88" s="78" t="s">
        <v>50</v>
      </c>
      <c r="F88" s="77">
        <v>8</v>
      </c>
      <c r="G88" s="75">
        <v>11.7</v>
      </c>
      <c r="H88" s="34">
        <f t="shared" si="2"/>
        <v>14.38</v>
      </c>
      <c r="I88" s="35">
        <f t="shared" si="3"/>
        <v>115.04</v>
      </c>
      <c r="J88" s="105"/>
    </row>
    <row r="89" spans="1:10" ht="27.6" x14ac:dyDescent="0.3">
      <c r="A89" s="83" t="s">
        <v>260</v>
      </c>
      <c r="B89" s="28" t="s">
        <v>31</v>
      </c>
      <c r="C89" s="68">
        <v>89731</v>
      </c>
      <c r="D89" s="38" t="s">
        <v>179</v>
      </c>
      <c r="E89" s="78" t="s">
        <v>50</v>
      </c>
      <c r="F89" s="77">
        <v>4</v>
      </c>
      <c r="G89" s="75">
        <v>15.79</v>
      </c>
      <c r="H89" s="34">
        <f t="shared" si="2"/>
        <v>19.399999999999999</v>
      </c>
      <c r="I89" s="35">
        <f t="shared" si="3"/>
        <v>77.599999999999994</v>
      </c>
      <c r="J89" s="105"/>
    </row>
    <row r="90" spans="1:10" ht="27.6" x14ac:dyDescent="0.3">
      <c r="A90" s="83" t="s">
        <v>261</v>
      </c>
      <c r="B90" s="28" t="s">
        <v>31</v>
      </c>
      <c r="C90" s="68">
        <v>89744</v>
      </c>
      <c r="D90" s="38" t="s">
        <v>180</v>
      </c>
      <c r="E90" s="78" t="s">
        <v>50</v>
      </c>
      <c r="F90" s="77">
        <v>5</v>
      </c>
      <c r="G90" s="75">
        <v>28.52</v>
      </c>
      <c r="H90" s="34">
        <f t="shared" si="2"/>
        <v>35.049999999999997</v>
      </c>
      <c r="I90" s="35">
        <f t="shared" si="3"/>
        <v>175.25</v>
      </c>
      <c r="J90" s="105"/>
    </row>
    <row r="91" spans="1:10" ht="27.6" x14ac:dyDescent="0.3">
      <c r="A91" s="83" t="s">
        <v>262</v>
      </c>
      <c r="B91" s="28" t="s">
        <v>31</v>
      </c>
      <c r="C91" s="68">
        <v>89784</v>
      </c>
      <c r="D91" s="38" t="s">
        <v>181</v>
      </c>
      <c r="E91" s="78" t="s">
        <v>50</v>
      </c>
      <c r="F91" s="77">
        <v>2</v>
      </c>
      <c r="G91" s="75">
        <v>25.23</v>
      </c>
      <c r="H91" s="34">
        <f t="shared" si="2"/>
        <v>31</v>
      </c>
      <c r="I91" s="35">
        <f t="shared" si="3"/>
        <v>62</v>
      </c>
      <c r="J91" s="105"/>
    </row>
    <row r="92" spans="1:10" ht="28.8" x14ac:dyDescent="0.3">
      <c r="A92" s="83" t="s">
        <v>263</v>
      </c>
      <c r="B92" s="28" t="s">
        <v>31</v>
      </c>
      <c r="C92" s="68">
        <v>89710</v>
      </c>
      <c r="D92" s="38" t="s">
        <v>182</v>
      </c>
      <c r="E92" s="78" t="s">
        <v>50</v>
      </c>
      <c r="F92" s="77">
        <v>2</v>
      </c>
      <c r="G92" s="75">
        <v>20.22</v>
      </c>
      <c r="H92" s="34">
        <f t="shared" si="2"/>
        <v>24.85</v>
      </c>
      <c r="I92" s="35">
        <f t="shared" si="3"/>
        <v>49.7</v>
      </c>
      <c r="J92" s="105"/>
    </row>
    <row r="93" spans="1:10" ht="28.8" x14ac:dyDescent="0.3">
      <c r="A93" s="83" t="s">
        <v>264</v>
      </c>
      <c r="B93" s="28" t="s">
        <v>31</v>
      </c>
      <c r="C93" s="68">
        <v>98110</v>
      </c>
      <c r="D93" s="38" t="s">
        <v>183</v>
      </c>
      <c r="E93" s="78" t="s">
        <v>50</v>
      </c>
      <c r="F93" s="77">
        <v>1</v>
      </c>
      <c r="G93" s="75">
        <v>390.13</v>
      </c>
      <c r="H93" s="34">
        <f t="shared" si="2"/>
        <v>479.39</v>
      </c>
      <c r="I93" s="35">
        <f t="shared" si="3"/>
        <v>479.39</v>
      </c>
      <c r="J93" s="105"/>
    </row>
    <row r="94" spans="1:10" ht="28.8" x14ac:dyDescent="0.3">
      <c r="A94" s="83" t="s">
        <v>265</v>
      </c>
      <c r="B94" s="28" t="s">
        <v>31</v>
      </c>
      <c r="C94" s="68">
        <v>89707</v>
      </c>
      <c r="D94" s="38" t="s">
        <v>184</v>
      </c>
      <c r="E94" s="78" t="s">
        <v>50</v>
      </c>
      <c r="F94" s="77">
        <v>2</v>
      </c>
      <c r="G94" s="75">
        <v>53.21</v>
      </c>
      <c r="H94" s="34">
        <f t="shared" si="2"/>
        <v>65.38</v>
      </c>
      <c r="I94" s="35">
        <f t="shared" si="3"/>
        <v>130.76</v>
      </c>
      <c r="J94" s="105"/>
    </row>
    <row r="95" spans="1:10" ht="28.8" x14ac:dyDescent="0.3">
      <c r="A95" s="83" t="s">
        <v>266</v>
      </c>
      <c r="B95" s="28" t="s">
        <v>31</v>
      </c>
      <c r="C95" s="68">
        <v>98111</v>
      </c>
      <c r="D95" s="38" t="s">
        <v>185</v>
      </c>
      <c r="E95" s="78" t="s">
        <v>50</v>
      </c>
      <c r="F95" s="84">
        <v>2</v>
      </c>
      <c r="G95" s="75">
        <v>54.24</v>
      </c>
      <c r="H95" s="34">
        <f t="shared" si="2"/>
        <v>66.650000000000006</v>
      </c>
      <c r="I95" s="35">
        <f t="shared" si="3"/>
        <v>133.30000000000001</v>
      </c>
      <c r="J95" s="124"/>
    </row>
    <row r="96" spans="1:10" x14ac:dyDescent="0.3">
      <c r="A96" s="41" t="s">
        <v>154</v>
      </c>
      <c r="B96" s="47"/>
      <c r="C96" s="48"/>
      <c r="D96" s="69" t="s">
        <v>186</v>
      </c>
      <c r="E96" s="70"/>
      <c r="F96" s="71"/>
      <c r="G96" s="46"/>
      <c r="H96" s="46"/>
      <c r="I96" s="73"/>
      <c r="J96" s="120">
        <f>SUM(I97:I100)</f>
        <v>6708.7910000000002</v>
      </c>
    </row>
    <row r="97" spans="1:10" ht="27.6" x14ac:dyDescent="0.3">
      <c r="A97" s="27" t="s">
        <v>267</v>
      </c>
      <c r="B97" s="28" t="s">
        <v>31</v>
      </c>
      <c r="C97" s="29" t="s">
        <v>188</v>
      </c>
      <c r="D97" s="30" t="s">
        <v>189</v>
      </c>
      <c r="E97" s="56" t="s">
        <v>35</v>
      </c>
      <c r="F97" s="53">
        <v>28.95</v>
      </c>
      <c r="G97" s="33">
        <v>89.31</v>
      </c>
      <c r="H97" s="34">
        <f t="shared" si="2"/>
        <v>109.74</v>
      </c>
      <c r="I97" s="35">
        <f t="shared" si="3"/>
        <v>3176.973</v>
      </c>
      <c r="J97" s="122"/>
    </row>
    <row r="98" spans="1:10" ht="27.6" x14ac:dyDescent="0.3">
      <c r="A98" s="27" t="s">
        <v>268</v>
      </c>
      <c r="B98" s="28" t="s">
        <v>31</v>
      </c>
      <c r="C98" s="29" t="s">
        <v>191</v>
      </c>
      <c r="D98" s="30" t="s">
        <v>192</v>
      </c>
      <c r="E98" s="56" t="s">
        <v>35</v>
      </c>
      <c r="F98" s="53">
        <v>30.85</v>
      </c>
      <c r="G98" s="33">
        <v>60.45</v>
      </c>
      <c r="H98" s="34">
        <f t="shared" si="2"/>
        <v>74.28</v>
      </c>
      <c r="I98" s="35">
        <f t="shared" si="3"/>
        <v>2291.538</v>
      </c>
      <c r="J98" s="122"/>
    </row>
    <row r="99" spans="1:10" ht="27.6" x14ac:dyDescent="0.3">
      <c r="A99" s="27" t="s">
        <v>269</v>
      </c>
      <c r="B99" s="28" t="s">
        <v>31</v>
      </c>
      <c r="C99" s="31">
        <v>89451</v>
      </c>
      <c r="D99" s="38" t="s">
        <v>193</v>
      </c>
      <c r="E99" s="56" t="s">
        <v>35</v>
      </c>
      <c r="F99" s="53">
        <v>13.2</v>
      </c>
      <c r="G99" s="33">
        <v>46.06</v>
      </c>
      <c r="H99" s="34">
        <f t="shared" si="2"/>
        <v>56.6</v>
      </c>
      <c r="I99" s="35">
        <f t="shared" si="3"/>
        <v>747.12</v>
      </c>
      <c r="J99" s="122"/>
    </row>
    <row r="100" spans="1:10" ht="27.6" x14ac:dyDescent="0.3">
      <c r="A100" s="27" t="s">
        <v>270</v>
      </c>
      <c r="B100" s="28" t="s">
        <v>31</v>
      </c>
      <c r="C100" s="31">
        <v>89513</v>
      </c>
      <c r="D100" s="38" t="s">
        <v>195</v>
      </c>
      <c r="E100" s="56" t="s">
        <v>50</v>
      </c>
      <c r="F100" s="53">
        <v>4</v>
      </c>
      <c r="G100" s="33">
        <v>100.33</v>
      </c>
      <c r="H100" s="34">
        <f t="shared" si="2"/>
        <v>123.29</v>
      </c>
      <c r="I100" s="35">
        <f t="shared" si="3"/>
        <v>493.16</v>
      </c>
      <c r="J100" s="122"/>
    </row>
    <row r="101" spans="1:10" x14ac:dyDescent="0.3">
      <c r="A101" s="41">
        <v>11</v>
      </c>
      <c r="B101" s="47"/>
      <c r="C101" s="48"/>
      <c r="D101" s="69" t="s">
        <v>196</v>
      </c>
      <c r="E101" s="70"/>
      <c r="F101" s="71"/>
      <c r="G101" s="46"/>
      <c r="H101" s="46"/>
      <c r="I101" s="73"/>
      <c r="J101" s="120">
        <f>SUM(H102:I107)</f>
        <v>5918.4</v>
      </c>
    </row>
    <row r="102" spans="1:10" ht="27.6" x14ac:dyDescent="0.3">
      <c r="A102" s="27" t="s">
        <v>232</v>
      </c>
      <c r="B102" s="28" t="s">
        <v>31</v>
      </c>
      <c r="C102" s="31">
        <v>95469</v>
      </c>
      <c r="D102" s="38" t="s">
        <v>198</v>
      </c>
      <c r="E102" s="34" t="s">
        <v>50</v>
      </c>
      <c r="F102" s="53">
        <v>2</v>
      </c>
      <c r="G102" s="33">
        <v>328.52</v>
      </c>
      <c r="H102" s="34">
        <f t="shared" si="2"/>
        <v>403.69</v>
      </c>
      <c r="I102" s="35">
        <f t="shared" si="3"/>
        <v>807.38</v>
      </c>
      <c r="J102" s="122"/>
    </row>
    <row r="103" spans="1:10" x14ac:dyDescent="0.3">
      <c r="A103" s="27" t="s">
        <v>233</v>
      </c>
      <c r="B103" s="28" t="s">
        <v>31</v>
      </c>
      <c r="C103" s="29" t="s">
        <v>200</v>
      </c>
      <c r="D103" s="38" t="s">
        <v>201</v>
      </c>
      <c r="E103" s="34" t="s">
        <v>50</v>
      </c>
      <c r="F103" s="53">
        <v>2</v>
      </c>
      <c r="G103" s="33">
        <v>99.57</v>
      </c>
      <c r="H103" s="34">
        <f t="shared" si="2"/>
        <v>122.35</v>
      </c>
      <c r="I103" s="35">
        <f t="shared" si="3"/>
        <v>244.7</v>
      </c>
      <c r="J103" s="122"/>
    </row>
    <row r="104" spans="1:10" x14ac:dyDescent="0.3">
      <c r="A104" s="27" t="s">
        <v>234</v>
      </c>
      <c r="B104" s="28" t="s">
        <v>31</v>
      </c>
      <c r="C104" s="31">
        <v>95542</v>
      </c>
      <c r="D104" s="38" t="s">
        <v>203</v>
      </c>
      <c r="E104" s="34" t="s">
        <v>50</v>
      </c>
      <c r="F104" s="53">
        <v>2</v>
      </c>
      <c r="G104" s="33">
        <v>79.16</v>
      </c>
      <c r="H104" s="34">
        <f t="shared" si="2"/>
        <v>97.27</v>
      </c>
      <c r="I104" s="35">
        <f t="shared" si="3"/>
        <v>194.54</v>
      </c>
      <c r="J104" s="122"/>
    </row>
    <row r="105" spans="1:10" ht="27.6" x14ac:dyDescent="0.3">
      <c r="A105" s="27" t="s">
        <v>235</v>
      </c>
      <c r="B105" s="28" t="s">
        <v>31</v>
      </c>
      <c r="C105" s="29" t="s">
        <v>205</v>
      </c>
      <c r="D105" s="38" t="s">
        <v>206</v>
      </c>
      <c r="E105" s="34" t="s">
        <v>50</v>
      </c>
      <c r="F105" s="53">
        <v>2</v>
      </c>
      <c r="G105" s="33">
        <v>101.36</v>
      </c>
      <c r="H105" s="34">
        <f t="shared" si="2"/>
        <v>124.55</v>
      </c>
      <c r="I105" s="35">
        <f>F105*H105</f>
        <v>249.1</v>
      </c>
      <c r="J105" s="122"/>
    </row>
    <row r="106" spans="1:10" ht="41.4" x14ac:dyDescent="0.3">
      <c r="A106" s="27" t="s">
        <v>236</v>
      </c>
      <c r="B106" s="28" t="s">
        <v>31</v>
      </c>
      <c r="C106" s="31">
        <v>86939</v>
      </c>
      <c r="D106" s="38" t="s">
        <v>208</v>
      </c>
      <c r="E106" s="34" t="s">
        <v>50</v>
      </c>
      <c r="F106" s="53">
        <v>2</v>
      </c>
      <c r="G106" s="33">
        <v>427.31</v>
      </c>
      <c r="H106" s="34">
        <f t="shared" si="2"/>
        <v>525.08000000000004</v>
      </c>
      <c r="I106" s="35">
        <f t="shared" si="3"/>
        <v>1050.1600000000001</v>
      </c>
      <c r="J106" s="122"/>
    </row>
    <row r="107" spans="1:10" ht="41.4" x14ac:dyDescent="0.3">
      <c r="A107" s="27" t="s">
        <v>295</v>
      </c>
      <c r="B107" s="28" t="s">
        <v>31</v>
      </c>
      <c r="C107" s="31">
        <v>86920</v>
      </c>
      <c r="D107" s="38" t="s">
        <v>296</v>
      </c>
      <c r="E107" s="34" t="s">
        <v>50</v>
      </c>
      <c r="F107" s="53">
        <v>1</v>
      </c>
      <c r="G107" s="126">
        <v>854.32</v>
      </c>
      <c r="H107" s="34">
        <f t="shared" si="2"/>
        <v>1049.79</v>
      </c>
      <c r="I107" s="35">
        <f t="shared" si="3"/>
        <v>1049.79</v>
      </c>
      <c r="J107" s="122"/>
    </row>
    <row r="108" spans="1:10" x14ac:dyDescent="0.3">
      <c r="A108" s="41">
        <v>12</v>
      </c>
      <c r="B108" s="42"/>
      <c r="C108" s="63"/>
      <c r="D108" s="69" t="s">
        <v>209</v>
      </c>
      <c r="E108" s="70"/>
      <c r="F108" s="71"/>
      <c r="G108" s="85"/>
      <c r="H108" s="85"/>
      <c r="I108" s="73"/>
      <c r="J108" s="120">
        <f>I109</f>
        <v>7124</v>
      </c>
    </row>
    <row r="109" spans="1:10" ht="96.6" x14ac:dyDescent="0.3">
      <c r="A109" s="27" t="s">
        <v>172</v>
      </c>
      <c r="B109" s="152" t="s">
        <v>211</v>
      </c>
      <c r="C109" s="153"/>
      <c r="D109" s="40" t="s">
        <v>212</v>
      </c>
      <c r="E109" s="34" t="s">
        <v>50</v>
      </c>
      <c r="F109" s="53">
        <v>1</v>
      </c>
      <c r="G109" s="102">
        <v>6179.74</v>
      </c>
      <c r="H109" s="34">
        <f>ROUND(G109*(1+15.28%),2)</f>
        <v>7124</v>
      </c>
      <c r="I109" s="35">
        <f t="shared" ref="I109:I133" si="4">F109*H109</f>
        <v>7124</v>
      </c>
      <c r="J109" s="121"/>
    </row>
    <row r="110" spans="1:10" x14ac:dyDescent="0.3">
      <c r="A110" s="41">
        <v>13</v>
      </c>
      <c r="B110" s="47"/>
      <c r="C110" s="48"/>
      <c r="D110" s="69" t="s">
        <v>213</v>
      </c>
      <c r="E110" s="70"/>
      <c r="F110" s="71"/>
      <c r="G110" s="46"/>
      <c r="H110" s="46"/>
      <c r="I110" s="86"/>
      <c r="J110" s="120">
        <f>SUM(I111:I122)</f>
        <v>2542.56</v>
      </c>
    </row>
    <row r="111" spans="1:10" ht="27.6" x14ac:dyDescent="0.3">
      <c r="A111" s="87" t="s">
        <v>187</v>
      </c>
      <c r="B111" s="88" t="s">
        <v>31</v>
      </c>
      <c r="C111" s="88">
        <v>91863</v>
      </c>
      <c r="D111" s="38" t="s">
        <v>214</v>
      </c>
      <c r="E111" s="76" t="s">
        <v>35</v>
      </c>
      <c r="F111" s="77">
        <v>20</v>
      </c>
      <c r="G111" s="103">
        <v>13.64</v>
      </c>
      <c r="H111" s="34">
        <f t="shared" si="2"/>
        <v>16.760000000000002</v>
      </c>
      <c r="I111" s="89">
        <f t="shared" ref="I111:I122" si="5">ROUND(F111*H111,2)</f>
        <v>335.2</v>
      </c>
      <c r="J111" s="122"/>
    </row>
    <row r="112" spans="1:10" ht="27.6" x14ac:dyDescent="0.3">
      <c r="A112" s="87" t="s">
        <v>190</v>
      </c>
      <c r="B112" s="88" t="s">
        <v>31</v>
      </c>
      <c r="C112" s="88">
        <v>91871</v>
      </c>
      <c r="D112" s="38" t="s">
        <v>215</v>
      </c>
      <c r="E112" s="76" t="s">
        <v>35</v>
      </c>
      <c r="F112" s="77">
        <v>20</v>
      </c>
      <c r="G112" s="103">
        <v>17.27</v>
      </c>
      <c r="H112" s="34">
        <f t="shared" si="2"/>
        <v>21.22</v>
      </c>
      <c r="I112" s="89">
        <f t="shared" si="5"/>
        <v>424.4</v>
      </c>
      <c r="J112" s="122"/>
    </row>
    <row r="113" spans="1:10" ht="27.6" x14ac:dyDescent="0.3">
      <c r="A113" s="87" t="s">
        <v>194</v>
      </c>
      <c r="B113" s="88" t="s">
        <v>31</v>
      </c>
      <c r="C113" s="88">
        <v>91926</v>
      </c>
      <c r="D113" s="38" t="s">
        <v>216</v>
      </c>
      <c r="E113" s="76" t="s">
        <v>35</v>
      </c>
      <c r="F113" s="77">
        <v>20</v>
      </c>
      <c r="G113" s="103">
        <v>4.5199999999999996</v>
      </c>
      <c r="H113" s="34">
        <f t="shared" si="2"/>
        <v>5.55</v>
      </c>
      <c r="I113" s="89">
        <f t="shared" si="5"/>
        <v>111</v>
      </c>
      <c r="J113" s="122"/>
    </row>
    <row r="114" spans="1:10" ht="27.6" x14ac:dyDescent="0.3">
      <c r="A114" s="87" t="s">
        <v>271</v>
      </c>
      <c r="B114" s="88" t="s">
        <v>31</v>
      </c>
      <c r="C114" s="88">
        <v>91933</v>
      </c>
      <c r="D114" s="38" t="s">
        <v>217</v>
      </c>
      <c r="E114" s="76" t="s">
        <v>35</v>
      </c>
      <c r="F114" s="77">
        <v>20</v>
      </c>
      <c r="G114" s="103">
        <v>16.45</v>
      </c>
      <c r="H114" s="34">
        <f t="shared" si="2"/>
        <v>20.21</v>
      </c>
      <c r="I114" s="89">
        <f t="shared" si="5"/>
        <v>404.2</v>
      </c>
      <c r="J114" s="122"/>
    </row>
    <row r="115" spans="1:10" ht="27.6" x14ac:dyDescent="0.3">
      <c r="A115" s="87" t="s">
        <v>272</v>
      </c>
      <c r="B115" s="88" t="s">
        <v>31</v>
      </c>
      <c r="C115" s="88">
        <v>92023</v>
      </c>
      <c r="D115" s="38" t="s">
        <v>218</v>
      </c>
      <c r="E115" s="76" t="s">
        <v>50</v>
      </c>
      <c r="F115" s="77">
        <v>1</v>
      </c>
      <c r="G115" s="103">
        <v>58.04</v>
      </c>
      <c r="H115" s="34">
        <f t="shared" si="2"/>
        <v>71.319999999999993</v>
      </c>
      <c r="I115" s="89">
        <f t="shared" si="5"/>
        <v>71.319999999999993</v>
      </c>
      <c r="J115" s="122"/>
    </row>
    <row r="116" spans="1:10" ht="27.6" x14ac:dyDescent="0.3">
      <c r="A116" s="87" t="s">
        <v>273</v>
      </c>
      <c r="B116" s="88" t="s">
        <v>31</v>
      </c>
      <c r="C116" s="88">
        <v>91953</v>
      </c>
      <c r="D116" s="38" t="s">
        <v>219</v>
      </c>
      <c r="E116" s="76" t="s">
        <v>50</v>
      </c>
      <c r="F116" s="77">
        <v>2</v>
      </c>
      <c r="G116" s="103">
        <v>34.11</v>
      </c>
      <c r="H116" s="34">
        <f t="shared" si="2"/>
        <v>41.91</v>
      </c>
      <c r="I116" s="89">
        <f t="shared" si="5"/>
        <v>83.82</v>
      </c>
      <c r="J116" s="122"/>
    </row>
    <row r="117" spans="1:10" ht="27.6" x14ac:dyDescent="0.3">
      <c r="A117" s="87" t="s">
        <v>274</v>
      </c>
      <c r="B117" s="88" t="s">
        <v>31</v>
      </c>
      <c r="C117" s="88">
        <v>92000</v>
      </c>
      <c r="D117" s="38" t="s">
        <v>220</v>
      </c>
      <c r="E117" s="76" t="s">
        <v>50</v>
      </c>
      <c r="F117" s="77">
        <v>3</v>
      </c>
      <c r="G117" s="103">
        <v>35.72</v>
      </c>
      <c r="H117" s="34">
        <f t="shared" si="2"/>
        <v>43.89</v>
      </c>
      <c r="I117" s="89">
        <f t="shared" si="5"/>
        <v>131.66999999999999</v>
      </c>
      <c r="J117" s="122"/>
    </row>
    <row r="118" spans="1:10" ht="27.6" x14ac:dyDescent="0.3">
      <c r="A118" s="87" t="s">
        <v>275</v>
      </c>
      <c r="B118" s="88" t="s">
        <v>31</v>
      </c>
      <c r="C118" s="88">
        <v>91996</v>
      </c>
      <c r="D118" s="38" t="s">
        <v>309</v>
      </c>
      <c r="E118" s="76" t="s">
        <v>50</v>
      </c>
      <c r="F118" s="77">
        <v>4</v>
      </c>
      <c r="G118" s="103">
        <v>40.42</v>
      </c>
      <c r="H118" s="34">
        <f t="shared" si="2"/>
        <v>49.67</v>
      </c>
      <c r="I118" s="89">
        <f t="shared" si="5"/>
        <v>198.68</v>
      </c>
      <c r="J118" s="122"/>
    </row>
    <row r="119" spans="1:10" ht="27.6" x14ac:dyDescent="0.3">
      <c r="A119" s="87" t="s">
        <v>276</v>
      </c>
      <c r="B119" s="88" t="s">
        <v>31</v>
      </c>
      <c r="C119" s="88">
        <v>91993</v>
      </c>
      <c r="D119" s="38" t="s">
        <v>311</v>
      </c>
      <c r="E119" s="76" t="s">
        <v>50</v>
      </c>
      <c r="F119" s="77">
        <v>2</v>
      </c>
      <c r="G119" s="103">
        <v>54.81</v>
      </c>
      <c r="H119" s="34">
        <f t="shared" si="2"/>
        <v>67.349999999999994</v>
      </c>
      <c r="I119" s="89">
        <f t="shared" si="5"/>
        <v>134.69999999999999</v>
      </c>
      <c r="J119" s="122"/>
    </row>
    <row r="120" spans="1:10" ht="27.6" x14ac:dyDescent="0.3">
      <c r="A120" s="87" t="s">
        <v>277</v>
      </c>
      <c r="B120" s="88" t="s">
        <v>31</v>
      </c>
      <c r="C120" s="88">
        <v>101892</v>
      </c>
      <c r="D120" s="38" t="s">
        <v>221</v>
      </c>
      <c r="E120" s="76" t="s">
        <v>50</v>
      </c>
      <c r="F120" s="77">
        <v>1</v>
      </c>
      <c r="G120" s="103">
        <v>75.06</v>
      </c>
      <c r="H120" s="34">
        <f t="shared" si="2"/>
        <v>92.23</v>
      </c>
      <c r="I120" s="89">
        <f t="shared" si="5"/>
        <v>92.23</v>
      </c>
      <c r="J120" s="122"/>
    </row>
    <row r="121" spans="1:10" ht="27.6" x14ac:dyDescent="0.3">
      <c r="A121" s="87" t="s">
        <v>310</v>
      </c>
      <c r="B121" s="88" t="s">
        <v>31</v>
      </c>
      <c r="C121" s="88">
        <v>103782</v>
      </c>
      <c r="D121" s="38" t="s">
        <v>313</v>
      </c>
      <c r="E121" s="76" t="s">
        <v>50</v>
      </c>
      <c r="F121" s="77">
        <v>2</v>
      </c>
      <c r="G121" s="103">
        <v>38.81</v>
      </c>
      <c r="H121" s="34">
        <f t="shared" si="2"/>
        <v>47.69</v>
      </c>
      <c r="I121" s="89">
        <f t="shared" si="5"/>
        <v>95.38</v>
      </c>
      <c r="J121" s="122"/>
    </row>
    <row r="122" spans="1:10" ht="27.6" x14ac:dyDescent="0.3">
      <c r="A122" s="87" t="s">
        <v>312</v>
      </c>
      <c r="B122" s="88" t="s">
        <v>31</v>
      </c>
      <c r="C122" s="90">
        <v>97607</v>
      </c>
      <c r="D122" s="38" t="s">
        <v>314</v>
      </c>
      <c r="E122" s="76" t="s">
        <v>50</v>
      </c>
      <c r="F122" s="53">
        <v>3</v>
      </c>
      <c r="G122" s="103">
        <v>124.77</v>
      </c>
      <c r="H122" s="34">
        <f t="shared" si="2"/>
        <v>153.32</v>
      </c>
      <c r="I122" s="89">
        <f t="shared" si="5"/>
        <v>459.96</v>
      </c>
      <c r="J122" s="122"/>
    </row>
    <row r="123" spans="1:10" x14ac:dyDescent="0.3">
      <c r="A123" s="41">
        <v>14</v>
      </c>
      <c r="B123" s="47"/>
      <c r="C123" s="48"/>
      <c r="D123" s="69" t="s">
        <v>222</v>
      </c>
      <c r="E123" s="70"/>
      <c r="F123" s="71"/>
      <c r="G123" s="46"/>
      <c r="H123" s="46"/>
      <c r="I123" s="46"/>
      <c r="J123" s="120">
        <f>SUM(I124:I134)</f>
        <v>17652.026099999999</v>
      </c>
    </row>
    <row r="124" spans="1:10" x14ac:dyDescent="0.3">
      <c r="A124" s="91"/>
      <c r="B124" s="92"/>
      <c r="C124" s="93"/>
      <c r="D124" s="94" t="s">
        <v>135</v>
      </c>
      <c r="E124" s="34"/>
      <c r="F124" s="53"/>
      <c r="G124" s="75"/>
      <c r="H124" s="34">
        <f t="shared" si="2"/>
        <v>0</v>
      </c>
      <c r="I124" s="75"/>
      <c r="J124" s="121"/>
    </row>
    <row r="125" spans="1:10" x14ac:dyDescent="0.3">
      <c r="A125" s="91" t="s">
        <v>197</v>
      </c>
      <c r="B125" s="28" t="s">
        <v>31</v>
      </c>
      <c r="C125" s="31">
        <v>102233</v>
      </c>
      <c r="D125" s="38" t="s">
        <v>223</v>
      </c>
      <c r="E125" s="34" t="s">
        <v>6</v>
      </c>
      <c r="F125" s="53">
        <v>93</v>
      </c>
      <c r="G125" s="75">
        <v>12.26</v>
      </c>
      <c r="H125" s="34">
        <f t="shared" si="2"/>
        <v>15.07</v>
      </c>
      <c r="I125" s="35">
        <f t="shared" ref="I125" si="6">F125*H125</f>
        <v>1401.51</v>
      </c>
      <c r="J125" s="121"/>
    </row>
    <row r="126" spans="1:10" x14ac:dyDescent="0.3">
      <c r="A126" s="91"/>
      <c r="B126" s="92"/>
      <c r="C126" s="93"/>
      <c r="D126" s="94" t="s">
        <v>224</v>
      </c>
      <c r="E126" s="34"/>
      <c r="F126" s="53"/>
      <c r="G126" s="75"/>
      <c r="H126" s="34">
        <f t="shared" si="2"/>
        <v>0</v>
      </c>
      <c r="I126" s="35"/>
      <c r="J126" s="121"/>
    </row>
    <row r="127" spans="1:10" ht="27.6" x14ac:dyDescent="0.3">
      <c r="A127" s="91" t="s">
        <v>199</v>
      </c>
      <c r="B127" s="28" t="s">
        <v>31</v>
      </c>
      <c r="C127" s="31">
        <v>87265</v>
      </c>
      <c r="D127" s="38" t="s">
        <v>227</v>
      </c>
      <c r="E127" s="95" t="s">
        <v>6</v>
      </c>
      <c r="F127" s="53">
        <f>SUM(38.34+36.45)</f>
        <v>74.790000000000006</v>
      </c>
      <c r="G127" s="33">
        <v>77.23</v>
      </c>
      <c r="H127" s="34">
        <f t="shared" si="2"/>
        <v>94.9</v>
      </c>
      <c r="I127" s="35">
        <f t="shared" si="4"/>
        <v>7097.5710000000008</v>
      </c>
      <c r="J127" s="122"/>
    </row>
    <row r="128" spans="1:10" ht="27.6" x14ac:dyDescent="0.3">
      <c r="A128" s="91" t="s">
        <v>202</v>
      </c>
      <c r="B128" s="28" t="s">
        <v>31</v>
      </c>
      <c r="C128" s="31">
        <v>88414</v>
      </c>
      <c r="D128" s="38" t="s">
        <v>304</v>
      </c>
      <c r="E128" s="95" t="s">
        <v>6</v>
      </c>
      <c r="F128" s="53">
        <v>52.65</v>
      </c>
      <c r="G128" s="33">
        <v>5.78</v>
      </c>
      <c r="H128" s="34">
        <f t="shared" si="2"/>
        <v>7.1</v>
      </c>
      <c r="I128" s="35">
        <f t="shared" si="4"/>
        <v>373.815</v>
      </c>
      <c r="J128" s="122"/>
    </row>
    <row r="129" spans="1:10" ht="27.6" x14ac:dyDescent="0.3">
      <c r="A129" s="91" t="s">
        <v>204</v>
      </c>
      <c r="B129" s="28" t="s">
        <v>31</v>
      </c>
      <c r="C129" s="31">
        <v>88497</v>
      </c>
      <c r="D129" s="40" t="s">
        <v>305</v>
      </c>
      <c r="E129" s="95" t="s">
        <v>6</v>
      </c>
      <c r="F129" s="53">
        <v>52.65</v>
      </c>
      <c r="G129" s="33">
        <v>21.88</v>
      </c>
      <c r="H129" s="34">
        <f t="shared" ref="H129:H130" si="7">ROUND(G129*(1+$I$7%),2)</f>
        <v>26.89</v>
      </c>
      <c r="I129" s="35">
        <f t="shared" ref="I129" si="8">F129*H129</f>
        <v>1415.7584999999999</v>
      </c>
      <c r="J129" s="122"/>
    </row>
    <row r="130" spans="1:10" ht="27.6" x14ac:dyDescent="0.3">
      <c r="A130" s="91" t="s">
        <v>207</v>
      </c>
      <c r="B130" s="28" t="s">
        <v>31</v>
      </c>
      <c r="C130" s="29" t="s">
        <v>225</v>
      </c>
      <c r="D130" s="40" t="s">
        <v>306</v>
      </c>
      <c r="E130" s="95" t="s">
        <v>6</v>
      </c>
      <c r="F130" s="53">
        <v>52.65</v>
      </c>
      <c r="G130" s="33">
        <v>13.33</v>
      </c>
      <c r="H130" s="34">
        <f t="shared" si="7"/>
        <v>16.38</v>
      </c>
      <c r="I130" s="35">
        <f>F130*H130</f>
        <v>862.40699999999993</v>
      </c>
      <c r="J130" s="122"/>
    </row>
    <row r="131" spans="1:10" x14ac:dyDescent="0.3">
      <c r="A131" s="91"/>
      <c r="B131" s="28"/>
      <c r="C131" s="31"/>
      <c r="D131" s="94" t="s">
        <v>228</v>
      </c>
      <c r="E131" s="95"/>
      <c r="F131" s="53"/>
      <c r="G131" s="33"/>
      <c r="H131" s="34">
        <f t="shared" si="2"/>
        <v>0</v>
      </c>
      <c r="I131" s="35"/>
      <c r="J131" s="122"/>
    </row>
    <row r="132" spans="1:10" ht="27.6" x14ac:dyDescent="0.3">
      <c r="A132" s="91" t="s">
        <v>290</v>
      </c>
      <c r="B132" s="28" t="s">
        <v>31</v>
      </c>
      <c r="C132" s="31">
        <v>88415</v>
      </c>
      <c r="D132" s="40" t="s">
        <v>229</v>
      </c>
      <c r="E132" s="95" t="s">
        <v>6</v>
      </c>
      <c r="F132" s="53">
        <f>SUM(91.26+45)</f>
        <v>136.26</v>
      </c>
      <c r="G132" s="33">
        <v>3.61</v>
      </c>
      <c r="H132" s="34">
        <f t="shared" si="2"/>
        <v>4.4400000000000004</v>
      </c>
      <c r="I132" s="35">
        <f t="shared" si="4"/>
        <v>604.99440000000004</v>
      </c>
      <c r="J132" s="122"/>
    </row>
    <row r="133" spans="1:10" ht="27.6" x14ac:dyDescent="0.3">
      <c r="A133" s="91" t="s">
        <v>291</v>
      </c>
      <c r="B133" s="28" t="s">
        <v>31</v>
      </c>
      <c r="C133" s="31">
        <v>88497</v>
      </c>
      <c r="D133" s="40" t="s">
        <v>303</v>
      </c>
      <c r="E133" s="95" t="s">
        <v>6</v>
      </c>
      <c r="F133" s="53">
        <f>SUM(91.26+45)</f>
        <v>136.26</v>
      </c>
      <c r="G133" s="33">
        <v>21.88</v>
      </c>
      <c r="H133" s="34">
        <f t="shared" si="2"/>
        <v>26.89</v>
      </c>
      <c r="I133" s="35">
        <f t="shared" si="4"/>
        <v>3664.0313999999998</v>
      </c>
      <c r="J133" s="122"/>
    </row>
    <row r="134" spans="1:10" ht="19.8" customHeight="1" x14ac:dyDescent="0.3">
      <c r="A134" s="91" t="s">
        <v>292</v>
      </c>
      <c r="B134" s="28" t="s">
        <v>31</v>
      </c>
      <c r="C134" s="29" t="s">
        <v>225</v>
      </c>
      <c r="D134" s="36" t="s">
        <v>226</v>
      </c>
      <c r="E134" s="95" t="s">
        <v>6</v>
      </c>
      <c r="F134" s="53">
        <v>136.26</v>
      </c>
      <c r="G134" s="33">
        <v>13.33</v>
      </c>
      <c r="H134" s="34">
        <f t="shared" si="2"/>
        <v>16.38</v>
      </c>
      <c r="I134" s="35">
        <f>F134*H134</f>
        <v>2231.9387999999999</v>
      </c>
      <c r="J134" s="122"/>
    </row>
    <row r="135" spans="1:10" x14ac:dyDescent="0.3">
      <c r="A135" s="41">
        <v>15</v>
      </c>
      <c r="B135" s="96"/>
      <c r="C135" s="96"/>
      <c r="D135" s="97" t="s">
        <v>294</v>
      </c>
      <c r="E135" s="98"/>
      <c r="F135" s="99"/>
      <c r="G135" s="104"/>
      <c r="H135" s="104"/>
      <c r="I135" s="104"/>
      <c r="J135" s="127">
        <f>SUM(I136:I138)</f>
        <v>12553.609999999999</v>
      </c>
    </row>
    <row r="136" spans="1:10" ht="19.8" customHeight="1" x14ac:dyDescent="0.3">
      <c r="A136" s="91" t="s">
        <v>210</v>
      </c>
      <c r="B136" s="28" t="s">
        <v>41</v>
      </c>
      <c r="C136" s="115">
        <v>9072</v>
      </c>
      <c r="D136" s="40" t="s">
        <v>299</v>
      </c>
      <c r="E136" s="95" t="s">
        <v>6</v>
      </c>
      <c r="F136" s="53">
        <v>10</v>
      </c>
      <c r="G136" s="33">
        <v>863.06</v>
      </c>
      <c r="H136" s="34">
        <f t="shared" si="2"/>
        <v>1060.53</v>
      </c>
      <c r="I136" s="35">
        <f t="shared" ref="I136:I138" si="9">F136*H136</f>
        <v>10605.3</v>
      </c>
      <c r="J136" s="122"/>
    </row>
    <row r="137" spans="1:10" ht="27.6" x14ac:dyDescent="0.3">
      <c r="A137" s="91" t="s">
        <v>297</v>
      </c>
      <c r="B137" s="28" t="s">
        <v>41</v>
      </c>
      <c r="C137" s="115">
        <v>12953</v>
      </c>
      <c r="D137" s="40" t="s">
        <v>302</v>
      </c>
      <c r="E137" s="95" t="s">
        <v>6</v>
      </c>
      <c r="F137" s="53">
        <v>2</v>
      </c>
      <c r="G137" s="33">
        <v>537.70000000000005</v>
      </c>
      <c r="H137" s="34">
        <f t="shared" si="2"/>
        <v>660.73</v>
      </c>
      <c r="I137" s="35">
        <f t="shared" si="9"/>
        <v>1321.46</v>
      </c>
      <c r="J137" s="122"/>
    </row>
    <row r="138" spans="1:10" ht="19.8" customHeight="1" x14ac:dyDescent="0.3">
      <c r="A138" s="91" t="s">
        <v>298</v>
      </c>
      <c r="B138" s="152" t="s">
        <v>300</v>
      </c>
      <c r="C138" s="153"/>
      <c r="D138" s="36" t="s">
        <v>301</v>
      </c>
      <c r="E138" s="95" t="s">
        <v>50</v>
      </c>
      <c r="F138" s="53">
        <v>1</v>
      </c>
      <c r="G138" s="33">
        <v>543.76</v>
      </c>
      <c r="H138" s="34">
        <f>ROUND(G138*(1+15.28%),2)</f>
        <v>626.85</v>
      </c>
      <c r="I138" s="35">
        <f t="shared" si="9"/>
        <v>626.85</v>
      </c>
      <c r="J138" s="122"/>
    </row>
    <row r="139" spans="1:10" x14ac:dyDescent="0.3">
      <c r="A139" s="41">
        <v>16</v>
      </c>
      <c r="B139" s="96"/>
      <c r="C139" s="96"/>
      <c r="D139" s="97" t="s">
        <v>230</v>
      </c>
      <c r="E139" s="98"/>
      <c r="F139" s="99"/>
      <c r="G139" s="104"/>
      <c r="H139" s="104"/>
      <c r="I139" s="99"/>
      <c r="J139" s="120">
        <f>I140</f>
        <v>866.8</v>
      </c>
    </row>
    <row r="140" spans="1:10" x14ac:dyDescent="0.3">
      <c r="A140" s="83" t="s">
        <v>293</v>
      </c>
      <c r="B140" s="28" t="s">
        <v>31</v>
      </c>
      <c r="C140" s="31">
        <v>99811</v>
      </c>
      <c r="D140" s="30" t="s">
        <v>32</v>
      </c>
      <c r="E140" s="95" t="s">
        <v>6</v>
      </c>
      <c r="F140" s="100">
        <v>220</v>
      </c>
      <c r="G140" s="33">
        <v>3.21</v>
      </c>
      <c r="H140" s="34">
        <f t="shared" si="2"/>
        <v>3.94</v>
      </c>
      <c r="I140" s="101">
        <f>F140*H140</f>
        <v>866.8</v>
      </c>
      <c r="J140" s="105"/>
    </row>
    <row r="141" spans="1:10" x14ac:dyDescent="0.3">
      <c r="A141" s="129" t="s">
        <v>231</v>
      </c>
      <c r="B141" s="130"/>
      <c r="C141" s="130"/>
      <c r="D141" s="130"/>
      <c r="E141" s="130"/>
      <c r="F141" s="130"/>
      <c r="G141" s="130"/>
      <c r="H141" s="130"/>
      <c r="I141" s="131"/>
      <c r="J141" s="125">
        <f>J10+J24+J31+J37+J42+J44+J48+J54+J56+J63+J101+J108+J110+J123+J135+J139</f>
        <v>170003.96289999998</v>
      </c>
    </row>
    <row r="142" spans="1:10" x14ac:dyDescent="0.3">
      <c r="G142" s="128"/>
    </row>
  </sheetData>
  <mergeCells count="10">
    <mergeCell ref="A141:I141"/>
    <mergeCell ref="A1:I5"/>
    <mergeCell ref="A6:I6"/>
    <mergeCell ref="A7:C7"/>
    <mergeCell ref="A8:C8"/>
    <mergeCell ref="E7:G8"/>
    <mergeCell ref="H7:H8"/>
    <mergeCell ref="I7:I8"/>
    <mergeCell ref="B109:C109"/>
    <mergeCell ref="B138:C138"/>
  </mergeCells>
  <phoneticPr fontId="23" type="noConversion"/>
  <hyperlinks>
    <hyperlink ref="D136" r:id="rId1" display="http://orse.cehop.se.gov.br/composicao.asp?font_sg_fonte=ORSE&amp;serv_nr_codigo=9072&amp;peri_nr_ano=2023&amp;peri_nr_mes=12&amp;peri_nr_ordem=1" xr:uid="{03CF8A1E-4A18-4618-B571-BD14F41A5612}"/>
    <hyperlink ref="D13" r:id="rId2" display="http://orse.cehop.se.gov.br/composicao.asp?font_sg_fonte=ORSE&amp;serv_nr_codigo=23&amp;peri_nr_ano=2023&amp;peri_nr_mes=12&amp;peri_nr_ordem=1" xr:uid="{772ABF56-704C-4C2C-A6BE-FAACC7AB991E}"/>
  </hyperlinks>
  <pageMargins left="0.23622047244094491" right="0.23622047244094491" top="0.74803149606299213" bottom="0.74803149606299213" header="0.31496062992125984" footer="0.31496062992125984"/>
  <pageSetup paperSize="9" scale="79" fitToHeight="0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4"/>
  <sheetViews>
    <sheetView topLeftCell="A5" workbookViewId="0">
      <selection activeCell="G14" sqref="G14"/>
    </sheetView>
  </sheetViews>
  <sheetFormatPr defaultRowHeight="14.4" x14ac:dyDescent="0.3"/>
  <cols>
    <col min="1" max="1" width="10.5546875" customWidth="1"/>
    <col min="2" max="2" width="38.88671875" customWidth="1"/>
    <col min="3" max="3" width="17.33203125" customWidth="1"/>
    <col min="4" max="4" width="11.6640625" bestFit="1" customWidth="1"/>
    <col min="5" max="5" width="12.5546875" bestFit="1" customWidth="1"/>
    <col min="6" max="6" width="12.6640625" bestFit="1" customWidth="1"/>
    <col min="7" max="7" width="13.88671875" customWidth="1"/>
    <col min="8" max="10" width="12.6640625" bestFit="1" customWidth="1"/>
    <col min="11" max="15" width="13.6640625" bestFit="1" customWidth="1"/>
  </cols>
  <sheetData>
    <row r="1" spans="1:15" ht="14.4" customHeight="1" x14ac:dyDescent="0.3">
      <c r="A1" s="160" t="s">
        <v>27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1:15" ht="14.4" customHeight="1" x14ac:dyDescent="0.3">
      <c r="A2" s="160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</row>
    <row r="3" spans="1:15" ht="14.4" customHeight="1" x14ac:dyDescent="0.3">
      <c r="A3" s="160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</row>
    <row r="4" spans="1:15" ht="14.4" customHeight="1" x14ac:dyDescent="0.3">
      <c r="A4" s="160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</row>
    <row r="5" spans="1:15" ht="14.4" customHeight="1" x14ac:dyDescent="0.3">
      <c r="A5" s="160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</row>
    <row r="6" spans="1:15" ht="16.8" customHeight="1" x14ac:dyDescent="0.3">
      <c r="A6" s="162" t="s">
        <v>16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</row>
    <row r="7" spans="1:15" ht="15.75" customHeight="1" x14ac:dyDescent="0.3">
      <c r="A7" s="5" t="s">
        <v>14</v>
      </c>
      <c r="B7" s="164" t="s">
        <v>284</v>
      </c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</row>
    <row r="8" spans="1:15" ht="14.4" customHeight="1" x14ac:dyDescent="0.3">
      <c r="A8" s="5" t="s">
        <v>15</v>
      </c>
      <c r="B8" s="166" t="s">
        <v>315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</row>
    <row r="9" spans="1:15" x14ac:dyDescent="0.3">
      <c r="A9" s="8" t="s">
        <v>0</v>
      </c>
      <c r="B9" s="6" t="s">
        <v>1</v>
      </c>
      <c r="C9" s="6"/>
      <c r="D9" s="9" t="s">
        <v>17</v>
      </c>
      <c r="E9" s="9" t="s">
        <v>18</v>
      </c>
      <c r="F9" s="9" t="s">
        <v>36</v>
      </c>
      <c r="G9" s="9" t="s">
        <v>37</v>
      </c>
      <c r="H9" s="9" t="s">
        <v>38</v>
      </c>
      <c r="I9" s="9" t="s">
        <v>39</v>
      </c>
      <c r="J9" s="9" t="s">
        <v>278</v>
      </c>
      <c r="K9" s="9" t="s">
        <v>279</v>
      </c>
      <c r="L9" s="9" t="s">
        <v>280</v>
      </c>
      <c r="M9" s="9" t="s">
        <v>281</v>
      </c>
      <c r="N9" s="9" t="s">
        <v>282</v>
      </c>
      <c r="O9" s="9" t="s">
        <v>283</v>
      </c>
    </row>
    <row r="10" spans="1:15" ht="20.399999999999999" x14ac:dyDescent="0.3">
      <c r="A10" s="10">
        <v>1</v>
      </c>
      <c r="B10" s="106" t="str">
        <f>planilha!D10</f>
        <v>SERVIÇOS PRELIMINARES (DEMOLIÇÕES E RETIRADAS)</v>
      </c>
      <c r="C10" s="111">
        <f>planilha!J10</f>
        <v>8541.0936999999994</v>
      </c>
      <c r="D10" s="109">
        <f>20%*$C$10</f>
        <v>1708.21874</v>
      </c>
      <c r="E10" s="109">
        <f t="shared" ref="E10:H10" si="0">20%*$C$10</f>
        <v>1708.21874</v>
      </c>
      <c r="F10" s="109">
        <f t="shared" si="0"/>
        <v>1708.21874</v>
      </c>
      <c r="G10" s="109">
        <f t="shared" si="0"/>
        <v>1708.21874</v>
      </c>
      <c r="H10" s="109">
        <f t="shared" si="0"/>
        <v>1708.21874</v>
      </c>
      <c r="I10" s="109"/>
      <c r="J10" s="109"/>
      <c r="K10" s="109"/>
      <c r="L10" s="109"/>
      <c r="M10" s="109"/>
      <c r="N10" s="109"/>
      <c r="O10" s="109"/>
    </row>
    <row r="11" spans="1:15" x14ac:dyDescent="0.3">
      <c r="A11" s="10">
        <v>2</v>
      </c>
      <c r="B11" s="106" t="str">
        <f>planilha!D24</f>
        <v>INFRA ESTRUTURA</v>
      </c>
      <c r="C11" s="112">
        <f>planilha!J24</f>
        <v>5280.6783000000005</v>
      </c>
      <c r="D11" s="14">
        <f>50%*$C$11</f>
        <v>2640.3391500000002</v>
      </c>
      <c r="E11" s="14">
        <f>50%*$C$11</f>
        <v>2640.3391500000002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x14ac:dyDescent="0.3">
      <c r="A12" s="10">
        <v>3</v>
      </c>
      <c r="B12" s="106" t="str">
        <f>planilha!D31</f>
        <v>SUPER ESTRUTURA</v>
      </c>
      <c r="C12" s="112">
        <f>planilha!J31</f>
        <v>6100.5366000000004</v>
      </c>
      <c r="D12" s="110"/>
      <c r="E12" s="14">
        <f>50%*$C$12</f>
        <v>3050.2683000000002</v>
      </c>
      <c r="F12" s="14">
        <f>50%*$C$12</f>
        <v>3050.2683000000002</v>
      </c>
      <c r="G12" s="14"/>
      <c r="H12" s="14"/>
      <c r="I12" s="110"/>
      <c r="J12" s="110"/>
      <c r="K12" s="14"/>
      <c r="L12" s="14"/>
      <c r="M12" s="14"/>
      <c r="N12" s="14"/>
      <c r="O12" s="110"/>
    </row>
    <row r="13" spans="1:15" x14ac:dyDescent="0.3">
      <c r="A13" s="10">
        <v>4</v>
      </c>
      <c r="B13" s="106" t="str">
        <f>planilha!D37</f>
        <v>ALVENARIA</v>
      </c>
      <c r="C13" s="112">
        <f>planilha!J37</f>
        <v>28900.586799999997</v>
      </c>
      <c r="D13" s="110"/>
      <c r="E13" s="14"/>
      <c r="F13" s="14"/>
      <c r="G13" s="14">
        <f>25%*$C$13</f>
        <v>7225.1466999999993</v>
      </c>
      <c r="H13" s="14">
        <f t="shared" ref="H13:J13" si="1">25%*$C$13</f>
        <v>7225.1466999999993</v>
      </c>
      <c r="I13" s="14">
        <f t="shared" si="1"/>
        <v>7225.1466999999993</v>
      </c>
      <c r="J13" s="14">
        <f t="shared" si="1"/>
        <v>7225.1466999999993</v>
      </c>
      <c r="K13" s="14"/>
      <c r="L13" s="14"/>
      <c r="M13" s="14"/>
      <c r="N13" s="14"/>
      <c r="O13" s="14"/>
    </row>
    <row r="14" spans="1:15" x14ac:dyDescent="0.3">
      <c r="A14" s="10">
        <v>5</v>
      </c>
      <c r="B14" s="106" t="str">
        <f>planilha!D42</f>
        <v>DRYWALL</v>
      </c>
      <c r="C14" s="112">
        <f>planilha!J42</f>
        <v>3468.9760000000001</v>
      </c>
      <c r="D14" s="14"/>
      <c r="E14" s="14"/>
      <c r="F14" s="14"/>
      <c r="G14" s="14"/>
      <c r="H14" s="14"/>
      <c r="I14" s="14"/>
      <c r="J14" s="14"/>
      <c r="K14" s="14"/>
      <c r="L14" s="14"/>
      <c r="M14" s="14">
        <f>C14</f>
        <v>3468.9760000000001</v>
      </c>
      <c r="N14" s="14"/>
      <c r="O14" s="14"/>
    </row>
    <row r="15" spans="1:15" x14ac:dyDescent="0.3">
      <c r="A15" s="10">
        <v>6</v>
      </c>
      <c r="B15" s="106" t="str">
        <f>planilha!D44</f>
        <v>ESQUADRIAS</v>
      </c>
      <c r="C15" s="112">
        <f>planilha!J44</f>
        <v>9775.0853999999999</v>
      </c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>
        <f>50%*$C$15</f>
        <v>4887.5427</v>
      </c>
      <c r="O15" s="109">
        <f>50%*$C$15</f>
        <v>4887.5427</v>
      </c>
    </row>
    <row r="16" spans="1:15" x14ac:dyDescent="0.3">
      <c r="A16" s="10">
        <v>7</v>
      </c>
      <c r="B16" s="107" t="str">
        <f>planilha!D48</f>
        <v>PISOS</v>
      </c>
      <c r="C16" s="112">
        <f>planilha!J48</f>
        <v>24144.097000000005</v>
      </c>
      <c r="D16" s="14"/>
      <c r="E16" s="14"/>
      <c r="F16" s="14"/>
      <c r="G16" s="14"/>
      <c r="H16" s="14"/>
      <c r="I16" s="14">
        <f t="shared" ref="I16:J16" si="2">25%*$C$16</f>
        <v>6036.0242500000013</v>
      </c>
      <c r="J16" s="14">
        <f t="shared" si="2"/>
        <v>6036.0242500000013</v>
      </c>
      <c r="K16" s="14">
        <f>25%*$C$16</f>
        <v>6036.0242500000013</v>
      </c>
      <c r="L16" s="14">
        <f t="shared" ref="L16" si="3">25%*$C$16</f>
        <v>6036.0242500000013</v>
      </c>
      <c r="M16" s="14"/>
      <c r="N16" s="14"/>
      <c r="O16" s="14"/>
    </row>
    <row r="17" spans="1:15" x14ac:dyDescent="0.3">
      <c r="A17" s="10">
        <v>8</v>
      </c>
      <c r="B17" s="107" t="str">
        <f>planilha!D54</f>
        <v>FORRO</v>
      </c>
      <c r="C17" s="112">
        <f>planilha!J54</f>
        <v>845.91</v>
      </c>
      <c r="D17" s="110"/>
      <c r="E17" s="14"/>
      <c r="F17" s="14"/>
      <c r="G17" s="14"/>
      <c r="H17" s="14"/>
      <c r="I17" s="110"/>
      <c r="J17" s="110"/>
      <c r="K17" s="14"/>
      <c r="L17" s="14"/>
      <c r="M17" s="14">
        <f>C17</f>
        <v>845.91</v>
      </c>
      <c r="N17" s="14"/>
      <c r="O17" s="110"/>
    </row>
    <row r="18" spans="1:15" x14ac:dyDescent="0.3">
      <c r="A18" s="10">
        <v>9</v>
      </c>
      <c r="B18" s="106" t="str">
        <f>planilha!D56</f>
        <v>COBERTURA</v>
      </c>
      <c r="C18" s="112">
        <f>planilha!J56</f>
        <v>24888.9</v>
      </c>
      <c r="D18" s="110"/>
      <c r="E18" s="14">
        <f>25%*$C$18</f>
        <v>6222.2250000000004</v>
      </c>
      <c r="F18" s="14">
        <f>25%*$C$18</f>
        <v>6222.2250000000004</v>
      </c>
      <c r="G18" s="14">
        <f t="shared" ref="G18:H18" si="4">25%*$C$18</f>
        <v>6222.2250000000004</v>
      </c>
      <c r="H18" s="14">
        <f t="shared" si="4"/>
        <v>6222.2250000000004</v>
      </c>
      <c r="I18" s="14"/>
      <c r="J18" s="110"/>
      <c r="K18" s="14"/>
      <c r="L18" s="14"/>
      <c r="M18" s="14"/>
      <c r="N18" s="14"/>
      <c r="O18" s="14"/>
    </row>
    <row r="19" spans="1:15" x14ac:dyDescent="0.3">
      <c r="A19" s="10">
        <v>10</v>
      </c>
      <c r="B19" s="108" t="str">
        <f>planilha!D63</f>
        <v>INSTALAÇÕES HIDROSSANITARIAS</v>
      </c>
      <c r="C19" s="112">
        <f>planilha!J63</f>
        <v>11400.703000000001</v>
      </c>
      <c r="D19" s="14"/>
      <c r="E19" s="14"/>
      <c r="F19" s="14"/>
      <c r="G19" s="14"/>
      <c r="H19" s="14">
        <f>25%*$C$19</f>
        <v>2850.1757500000003</v>
      </c>
      <c r="I19" s="14">
        <f t="shared" ref="I19:K19" si="5">25%*$C$19</f>
        <v>2850.1757500000003</v>
      </c>
      <c r="J19" s="14">
        <f t="shared" si="5"/>
        <v>2850.1757500000003</v>
      </c>
      <c r="K19" s="14">
        <f t="shared" si="5"/>
        <v>2850.1757500000003</v>
      </c>
      <c r="L19" s="14"/>
      <c r="M19" s="14"/>
      <c r="N19" s="14"/>
      <c r="O19" s="14"/>
    </row>
    <row r="20" spans="1:15" x14ac:dyDescent="0.3">
      <c r="A20" s="10">
        <v>11</v>
      </c>
      <c r="B20" s="108" t="str">
        <f>planilha!D101</f>
        <v>LOUÇAS, METAIS E ACESSÓRIOS</v>
      </c>
      <c r="C20" s="112">
        <f>planilha!J101</f>
        <v>5918.4</v>
      </c>
      <c r="D20" s="109"/>
      <c r="E20" s="109"/>
      <c r="F20" s="109"/>
      <c r="G20" s="109"/>
      <c r="H20" s="109"/>
      <c r="I20" s="109"/>
      <c r="J20" s="109"/>
      <c r="K20" s="109"/>
      <c r="L20" s="109"/>
      <c r="M20" s="109">
        <f>C20</f>
        <v>5918.4</v>
      </c>
      <c r="N20" s="109"/>
      <c r="O20" s="109"/>
    </row>
    <row r="21" spans="1:15" x14ac:dyDescent="0.3">
      <c r="A21" s="10">
        <v>12</v>
      </c>
      <c r="B21" s="108" t="str">
        <f>planilha!D108</f>
        <v>TOTEM</v>
      </c>
      <c r="C21" s="112">
        <f>planilha!J108</f>
        <v>7124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>
        <f>50%*$C$21</f>
        <v>3562</v>
      </c>
      <c r="O21" s="14">
        <f>50%*$C$21</f>
        <v>3562</v>
      </c>
    </row>
    <row r="22" spans="1:15" x14ac:dyDescent="0.3">
      <c r="A22" s="10">
        <v>13</v>
      </c>
      <c r="B22" s="108" t="str">
        <f>planilha!D110</f>
        <v>INSTALAÇÕES ELÉTRICAS</v>
      </c>
      <c r="C22" s="112">
        <f>planilha!J110</f>
        <v>2542.56</v>
      </c>
      <c r="D22" s="110"/>
      <c r="E22" s="14"/>
      <c r="F22" s="14"/>
      <c r="G22" s="14"/>
      <c r="H22" s="14"/>
      <c r="I22" s="110"/>
      <c r="J22" s="110">
        <f>50%*$C$22</f>
        <v>1271.28</v>
      </c>
      <c r="K22" s="110">
        <f>50%*$C$22</f>
        <v>1271.28</v>
      </c>
      <c r="L22" s="14"/>
      <c r="M22" s="14"/>
      <c r="N22" s="14"/>
      <c r="O22" s="110"/>
    </row>
    <row r="23" spans="1:15" x14ac:dyDescent="0.3">
      <c r="A23" s="10">
        <v>14</v>
      </c>
      <c r="B23" s="108" t="str">
        <f>planilha!D123</f>
        <v>REVESTIMENTOS E PINTURAS</v>
      </c>
      <c r="C23" s="112">
        <f>planilha!J123</f>
        <v>17652.026099999999</v>
      </c>
      <c r="D23" s="110"/>
      <c r="E23" s="14"/>
      <c r="F23" s="14"/>
      <c r="G23" s="14"/>
      <c r="H23" s="14"/>
      <c r="I23" s="14"/>
      <c r="J23" s="110"/>
      <c r="K23" s="14"/>
      <c r="L23" s="14">
        <f>25%*$C$23</f>
        <v>4413.0065249999998</v>
      </c>
      <c r="M23" s="14">
        <f t="shared" ref="M23:O23" si="6">25%*$C$23</f>
        <v>4413.0065249999998</v>
      </c>
      <c r="N23" s="14">
        <f t="shared" si="6"/>
        <v>4413.0065249999998</v>
      </c>
      <c r="O23" s="14">
        <f t="shared" si="6"/>
        <v>4413.0065249999998</v>
      </c>
    </row>
    <row r="24" spans="1:15" x14ac:dyDescent="0.3">
      <c r="A24" s="10">
        <v>15</v>
      </c>
      <c r="B24" s="108" t="str">
        <f>planilha!D135</f>
        <v>PORTÃO</v>
      </c>
      <c r="C24" s="112">
        <f>planilha!J135</f>
        <v>12553.609999999999</v>
      </c>
      <c r="D24" s="110"/>
      <c r="E24" s="14"/>
      <c r="F24" s="14"/>
      <c r="G24" s="14"/>
      <c r="H24" s="14"/>
      <c r="I24" s="14"/>
      <c r="J24" s="110"/>
      <c r="K24" s="14"/>
      <c r="L24" s="14"/>
      <c r="M24" s="14"/>
      <c r="N24" s="14">
        <f>50%*$C$24</f>
        <v>6276.8049999999994</v>
      </c>
      <c r="O24" s="14">
        <f>50%*$C$24</f>
        <v>6276.8049999999994</v>
      </c>
    </row>
    <row r="25" spans="1:15" x14ac:dyDescent="0.3">
      <c r="A25" s="10">
        <v>16</v>
      </c>
      <c r="B25" s="106" t="str">
        <f>planilha!D139</f>
        <v>SERVIÇOS COMPLEMENTARES</v>
      </c>
      <c r="C25" s="113">
        <f>planilha!J139</f>
        <v>866.8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>
        <f>C25</f>
        <v>866.8</v>
      </c>
    </row>
    <row r="26" spans="1:15" x14ac:dyDescent="0.3">
      <c r="A26" s="154"/>
      <c r="B26" s="12" t="s">
        <v>19</v>
      </c>
      <c r="C26" s="12"/>
      <c r="D26" s="15">
        <f t="shared" ref="D26:O26" si="7">SUM(D10:D25)</f>
        <v>4348.55789</v>
      </c>
      <c r="E26" s="15">
        <f t="shared" si="7"/>
        <v>13621.05119</v>
      </c>
      <c r="F26" s="15">
        <f t="shared" si="7"/>
        <v>10980.71204</v>
      </c>
      <c r="G26" s="15">
        <f t="shared" si="7"/>
        <v>15155.59044</v>
      </c>
      <c r="H26" s="15">
        <f t="shared" si="7"/>
        <v>18005.766190000002</v>
      </c>
      <c r="I26" s="15">
        <f t="shared" si="7"/>
        <v>16111.3467</v>
      </c>
      <c r="J26" s="15">
        <f t="shared" si="7"/>
        <v>17382.626700000001</v>
      </c>
      <c r="K26" s="15">
        <f t="shared" si="7"/>
        <v>10157.480000000001</v>
      </c>
      <c r="L26" s="15">
        <f t="shared" si="7"/>
        <v>10449.030775000001</v>
      </c>
      <c r="M26" s="15">
        <f t="shared" si="7"/>
        <v>14646.292525000001</v>
      </c>
      <c r="N26" s="15">
        <f t="shared" si="7"/>
        <v>19139.354224999999</v>
      </c>
      <c r="O26" s="15">
        <f t="shared" si="7"/>
        <v>20006.154224999998</v>
      </c>
    </row>
    <row r="27" spans="1:15" x14ac:dyDescent="0.3">
      <c r="A27" s="155"/>
      <c r="B27" s="12" t="s">
        <v>20</v>
      </c>
      <c r="C27" s="12"/>
      <c r="D27" s="11">
        <f>(D26/$C$30)</f>
        <v>2.557915601389784E-2</v>
      </c>
      <c r="E27" s="11">
        <f t="shared" ref="E27:O27" si="8">(E26/$C$30)</f>
        <v>8.0121962792197951E-2</v>
      </c>
      <c r="F27" s="11">
        <f t="shared" si="8"/>
        <v>6.4590918074416262E-2</v>
      </c>
      <c r="G27" s="11">
        <f t="shared" si="8"/>
        <v>8.9148453844660358E-2</v>
      </c>
      <c r="H27" s="11">
        <f t="shared" si="8"/>
        <v>0.10591380273053626</v>
      </c>
      <c r="I27" s="11">
        <f t="shared" si="8"/>
        <v>9.4770418437110454E-2</v>
      </c>
      <c r="J27" s="11">
        <f t="shared" si="8"/>
        <v>0.10224836176451274</v>
      </c>
      <c r="K27" s="11">
        <f t="shared" si="8"/>
        <v>5.9748489545357546E-2</v>
      </c>
      <c r="L27" s="11">
        <f t="shared" si="8"/>
        <v>6.1463454126339086E-2</v>
      </c>
      <c r="M27" s="11">
        <f t="shared" si="8"/>
        <v>8.615265359205343E-2</v>
      </c>
      <c r="N27" s="11">
        <f t="shared" si="8"/>
        <v>0.11258181220315541</v>
      </c>
      <c r="O27" s="11">
        <f t="shared" si="8"/>
        <v>0.11768051687576278</v>
      </c>
    </row>
    <row r="28" spans="1:15" x14ac:dyDescent="0.3">
      <c r="A28" s="155"/>
      <c r="B28" s="12" t="s">
        <v>21</v>
      </c>
      <c r="C28" s="12"/>
      <c r="D28" s="15">
        <f>D26</f>
        <v>4348.55789</v>
      </c>
      <c r="E28" s="15">
        <f>SUM(D26:E26)</f>
        <v>17969.609080000002</v>
      </c>
      <c r="F28" s="15">
        <f>SUM(D26:F26)</f>
        <v>28950.321120000001</v>
      </c>
      <c r="G28" s="15">
        <f>SUM(D26:G26)</f>
        <v>44105.91156</v>
      </c>
      <c r="H28" s="15">
        <f>SUM(D26:H26)</f>
        <v>62111.677750000003</v>
      </c>
      <c r="I28" s="15">
        <f>SUM(D26:I26)</f>
        <v>78223.024449999997</v>
      </c>
      <c r="J28" s="15">
        <f>SUM(D26:J26)</f>
        <v>95605.651149999991</v>
      </c>
      <c r="K28" s="15">
        <f>SUM(D26:K26)</f>
        <v>105763.13114999999</v>
      </c>
      <c r="L28" s="15">
        <f>SUM(D26:L26)</f>
        <v>116212.16192499999</v>
      </c>
      <c r="M28" s="15">
        <f>SUM(D26:M26)</f>
        <v>130858.45444999999</v>
      </c>
      <c r="N28" s="15">
        <f>SUM(D26:N26)</f>
        <v>149997.80867499998</v>
      </c>
      <c r="O28" s="15">
        <f>SUM(D26:O26)</f>
        <v>170003.96289999998</v>
      </c>
    </row>
    <row r="29" spans="1:15" x14ac:dyDescent="0.3">
      <c r="A29" s="155"/>
      <c r="B29" s="12" t="s">
        <v>22</v>
      </c>
      <c r="C29" s="12"/>
      <c r="D29" s="11">
        <f>D28/$C$30</f>
        <v>2.557915601389784E-2</v>
      </c>
      <c r="E29" s="11">
        <f>E28/$C$30</f>
        <v>0.10570111880609581</v>
      </c>
      <c r="F29" s="11">
        <f t="shared" ref="F29:O29" si="9">F28/$C$30</f>
        <v>0.17029203688051206</v>
      </c>
      <c r="G29" s="11">
        <f t="shared" si="9"/>
        <v>0.25944049072517239</v>
      </c>
      <c r="H29" s="11">
        <f t="shared" si="9"/>
        <v>0.36535429345570869</v>
      </c>
      <c r="I29" s="11">
        <f t="shared" si="9"/>
        <v>0.46012471189281906</v>
      </c>
      <c r="J29" s="11">
        <f t="shared" si="9"/>
        <v>0.5623730736573318</v>
      </c>
      <c r="K29" s="11">
        <f t="shared" si="9"/>
        <v>0.6221215632026893</v>
      </c>
      <c r="L29" s="11">
        <f t="shared" si="9"/>
        <v>0.68358501732902843</v>
      </c>
      <c r="M29" s="11">
        <f t="shared" si="9"/>
        <v>0.76973767092108181</v>
      </c>
      <c r="N29" s="11">
        <f t="shared" si="9"/>
        <v>0.88231948312423714</v>
      </c>
      <c r="O29" s="11">
        <f t="shared" si="9"/>
        <v>1</v>
      </c>
    </row>
    <row r="30" spans="1:15" x14ac:dyDescent="0.3">
      <c r="A30" s="155"/>
      <c r="B30" s="7"/>
      <c r="C30" s="114">
        <f>SUM(C10:C25)</f>
        <v>170003.96289999998</v>
      </c>
      <c r="D30" s="156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</row>
    <row r="31" spans="1:15" x14ac:dyDescent="0.3">
      <c r="A31" s="158"/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</row>
    <row r="32" spans="1:15" x14ac:dyDescent="0.3">
      <c r="A32" s="158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</row>
    <row r="33" spans="1:15" x14ac:dyDescent="0.3">
      <c r="A33" s="158"/>
      <c r="B33" s="15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59"/>
    </row>
    <row r="34" spans="1:15" x14ac:dyDescent="0.3">
      <c r="A34" s="158"/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</row>
  </sheetData>
  <mergeCells count="7">
    <mergeCell ref="A26:A30"/>
    <mergeCell ref="D30:O30"/>
    <mergeCell ref="A31:O34"/>
    <mergeCell ref="A1:O5"/>
    <mergeCell ref="A6:O6"/>
    <mergeCell ref="B7:O7"/>
    <mergeCell ref="B8:O8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77"/>
  <sheetViews>
    <sheetView topLeftCell="A17" zoomScale="190" zoomScaleNormal="190" workbookViewId="0">
      <selection activeCell="O11" sqref="A11:XFD11"/>
    </sheetView>
  </sheetViews>
  <sheetFormatPr defaultRowHeight="14.4" x14ac:dyDescent="0.3"/>
  <sheetData>
    <row r="1" spans="1:30" x14ac:dyDescent="0.3">
      <c r="A1" s="168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x14ac:dyDescent="0.3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</row>
    <row r="3" spans="1:30" x14ac:dyDescent="0.3">
      <c r="A3" s="168"/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 x14ac:dyDescent="0.3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</row>
    <row r="5" spans="1:30" x14ac:dyDescent="0.3">
      <c r="A5" s="168"/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</row>
    <row r="6" spans="1:30" x14ac:dyDescent="0.3">
      <c r="A6" s="168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</row>
    <row r="7" spans="1:30" x14ac:dyDescent="0.3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</row>
    <row r="8" spans="1:30" x14ac:dyDescent="0.3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</row>
    <row r="9" spans="1:30" x14ac:dyDescent="0.3">
      <c r="A9" s="168"/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</row>
    <row r="10" spans="1:30" x14ac:dyDescent="0.3">
      <c r="A10" s="168"/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 x14ac:dyDescent="0.3">
      <c r="A11" s="168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</row>
    <row r="12" spans="1:30" x14ac:dyDescent="0.3">
      <c r="A12" s="168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</row>
    <row r="13" spans="1:30" x14ac:dyDescent="0.3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</row>
    <row r="14" spans="1:30" x14ac:dyDescent="0.3">
      <c r="A14" s="168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</row>
    <row r="15" spans="1:30" x14ac:dyDescent="0.3">
      <c r="A15" s="168"/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</row>
    <row r="16" spans="1:30" x14ac:dyDescent="0.3">
      <c r="A16" s="168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</row>
    <row r="17" spans="1:30" x14ac:dyDescent="0.3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</row>
    <row r="18" spans="1:30" x14ac:dyDescent="0.3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</row>
    <row r="19" spans="1:30" x14ac:dyDescent="0.3">
      <c r="A19" s="168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</row>
    <row r="20" spans="1:30" x14ac:dyDescent="0.3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</row>
    <row r="21" spans="1:30" x14ac:dyDescent="0.3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</row>
    <row r="22" spans="1:30" x14ac:dyDescent="0.3">
      <c r="A22" s="168"/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</row>
    <row r="23" spans="1:30" x14ac:dyDescent="0.3">
      <c r="A23" s="168"/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</row>
    <row r="24" spans="1:30" x14ac:dyDescent="0.3">
      <c r="A24" s="168"/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</row>
    <row r="25" spans="1:30" x14ac:dyDescent="0.3">
      <c r="A25" s="168"/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</row>
    <row r="26" spans="1:30" x14ac:dyDescent="0.3">
      <c r="A26" s="168"/>
      <c r="B26" s="168"/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</row>
    <row r="27" spans="1:30" x14ac:dyDescent="0.3">
      <c r="A27" s="168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</row>
    <row r="28" spans="1:30" x14ac:dyDescent="0.3">
      <c r="A28" s="168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</row>
    <row r="29" spans="1:30" x14ac:dyDescent="0.3">
      <c r="A29" s="168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</row>
    <row r="30" spans="1:30" x14ac:dyDescent="0.3">
      <c r="A30" s="168"/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</row>
    <row r="31" spans="1:30" x14ac:dyDescent="0.3">
      <c r="A31" s="168"/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</row>
    <row r="32" spans="1:30" x14ac:dyDescent="0.3">
      <c r="A32" s="168"/>
      <c r="B32" s="168"/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</row>
    <row r="33" spans="1:30" x14ac:dyDescent="0.3">
      <c r="A33" s="168"/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</row>
    <row r="34" spans="1:30" x14ac:dyDescent="0.3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</row>
    <row r="35" spans="1:30" x14ac:dyDescent="0.3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</row>
    <row r="36" spans="1:30" x14ac:dyDescent="0.3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</row>
    <row r="37" spans="1:30" x14ac:dyDescent="0.3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</row>
    <row r="38" spans="1:30" x14ac:dyDescent="0.3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</row>
    <row r="39" spans="1:30" x14ac:dyDescent="0.3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</row>
    <row r="40" spans="1:30" x14ac:dyDescent="0.3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</row>
    <row r="41" spans="1:30" x14ac:dyDescent="0.3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1:30" x14ac:dyDescent="0.3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</row>
    <row r="43" spans="1:30" x14ac:dyDescent="0.3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</row>
    <row r="44" spans="1:30" x14ac:dyDescent="0.3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</row>
    <row r="45" spans="1:30" x14ac:dyDescent="0.3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</row>
    <row r="46" spans="1:30" x14ac:dyDescent="0.3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</row>
    <row r="47" spans="1:30" x14ac:dyDescent="0.3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</row>
    <row r="48" spans="1:30" x14ac:dyDescent="0.3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</row>
    <row r="49" spans="1:30" x14ac:dyDescent="0.3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</row>
    <row r="50" spans="1:30" x14ac:dyDescent="0.3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</row>
    <row r="51" spans="1:30" x14ac:dyDescent="0.3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</row>
    <row r="52" spans="1:30" x14ac:dyDescent="0.3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</row>
    <row r="53" spans="1:30" x14ac:dyDescent="0.3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</row>
    <row r="54" spans="1:30" x14ac:dyDescent="0.3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</row>
    <row r="55" spans="1:30" x14ac:dyDescent="0.3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</row>
    <row r="56" spans="1:30" x14ac:dyDescent="0.3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</row>
    <row r="57" spans="1:30" x14ac:dyDescent="0.3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</row>
    <row r="58" spans="1:30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1:30" x14ac:dyDescent="0.3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</row>
    <row r="60" spans="1:30" x14ac:dyDescent="0.3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</row>
    <row r="61" spans="1:30" x14ac:dyDescent="0.3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</row>
    <row r="62" spans="1:30" x14ac:dyDescent="0.3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</row>
    <row r="63" spans="1:30" x14ac:dyDescent="0.3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</row>
    <row r="64" spans="1:30" x14ac:dyDescent="0.3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</row>
    <row r="65" spans="1:30" x14ac:dyDescent="0.3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</row>
    <row r="66" spans="1:30" x14ac:dyDescent="0.3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</row>
    <row r="67" spans="1:30" x14ac:dyDescent="0.3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</row>
    <row r="68" spans="1:30" x14ac:dyDescent="0.3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</row>
    <row r="69" spans="1:30" x14ac:dyDescent="0.3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</row>
    <row r="70" spans="1:30" x14ac:dyDescent="0.3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</row>
    <row r="71" spans="1:30" x14ac:dyDescent="0.3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</row>
    <row r="72" spans="1:30" x14ac:dyDescent="0.3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</row>
    <row r="73" spans="1:30" x14ac:dyDescent="0.3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</row>
    <row r="74" spans="1:30" x14ac:dyDescent="0.3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</row>
    <row r="75" spans="1:30" x14ac:dyDescent="0.3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</row>
    <row r="76" spans="1:30" x14ac:dyDescent="0.3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</row>
    <row r="77" spans="1:30" x14ac:dyDescent="0.3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</row>
  </sheetData>
  <mergeCells count="1">
    <mergeCell ref="A1:N3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</vt:lpstr>
      <vt:lpstr>cronograma</vt:lpstr>
      <vt:lpstr>BDI</vt:lpstr>
      <vt:lpstr>BDI!Area_de_impressao</vt:lpstr>
      <vt:lpstr>planilha!Area_de_impressao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JoseFelipe</cp:lastModifiedBy>
  <cp:lastPrinted>2024-02-23T14:03:35Z</cp:lastPrinted>
  <dcterms:created xsi:type="dcterms:W3CDTF">2017-05-11T18:28:48Z</dcterms:created>
  <dcterms:modified xsi:type="dcterms:W3CDTF">2024-02-23T14:05:33Z</dcterms:modified>
</cp:coreProperties>
</file>